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e Department\Dropbox\WPL - Department Team Folder\Fire Department\Financials\Budget 2018 - 2019\"/>
    </mc:Choice>
  </mc:AlternateContent>
  <xr:revisionPtr revIDLastSave="0" documentId="8_{21417B31-E20A-43C5-858A-6D8E78E2D7FF}" xr6:coauthVersionLast="33" xr6:coauthVersionMax="33" xr10:uidLastSave="{00000000-0000-0000-0000-000000000000}"/>
  <bookViews>
    <workbookView xWindow="0" yWindow="0" windowWidth="28800" windowHeight="12810" xr2:uid="{00000000-000D-0000-FFFF-FFFF00000000}"/>
  </bookViews>
  <sheets>
    <sheet name="Rev - 2018-2019" sheetId="3" r:id="rId1"/>
    <sheet name="Approp - 2018-2019" sheetId="4" r:id="rId2"/>
    <sheet name="Leave &amp; Gen Reserve" sheetId="5" r:id="rId3"/>
    <sheet name="FBA " sheetId="6" r:id="rId4"/>
  </sheets>
  <definedNames>
    <definedName name="_xlnm.Print_Area" localSheetId="1">'Approp - 2018-2019'!$A$1:$G$103</definedName>
    <definedName name="_xlnm.Print_Area" localSheetId="0">'Rev - 2018-2019'!$A$1:$F$54</definedName>
    <definedName name="_xlnm.Print_Titles" localSheetId="1">'Approp - 2018-2019'!$1:$9</definedName>
  </definedNames>
  <calcPr calcId="179016" calcMode="manual"/>
</workbook>
</file>

<file path=xl/calcChain.xml><?xml version="1.0" encoding="utf-8"?>
<calcChain xmlns="http://schemas.openxmlformats.org/spreadsheetml/2006/main">
  <c r="G55" i="4" l="1"/>
  <c r="E19" i="6"/>
  <c r="J30" i="5"/>
  <c r="D19" i="3"/>
  <c r="D46" i="3" l="1"/>
  <c r="H46" i="3" s="1"/>
  <c r="F46" i="3"/>
  <c r="B20" i="5" s="1"/>
  <c r="D20" i="5" s="1"/>
  <c r="D23" i="5" s="1"/>
  <c r="F23" i="4"/>
  <c r="E24" i="4"/>
  <c r="F24" i="4"/>
  <c r="E26" i="4"/>
  <c r="F26" i="4"/>
  <c r="F27" i="4"/>
  <c r="F28" i="4"/>
  <c r="F29" i="4"/>
  <c r="F30" i="4"/>
  <c r="F55" i="4" s="1"/>
  <c r="F75" i="4" s="1"/>
  <c r="E22" i="6" s="1"/>
  <c r="F31" i="4"/>
  <c r="F32" i="4"/>
  <c r="F34" i="4"/>
  <c r="E36" i="4"/>
  <c r="F36" i="4"/>
  <c r="F37" i="4"/>
  <c r="F39" i="4"/>
  <c r="E40" i="4"/>
  <c r="F40" i="4"/>
  <c r="F41" i="4"/>
  <c r="F43" i="4"/>
  <c r="E46" i="4"/>
  <c r="F46" i="4"/>
  <c r="F48" i="4"/>
  <c r="F49" i="4"/>
  <c r="F52" i="4"/>
  <c r="F53" i="4"/>
  <c r="F54" i="4"/>
  <c r="B28" i="5"/>
  <c r="H28" i="5"/>
  <c r="B29" i="5"/>
  <c r="H29" i="5"/>
  <c r="B30" i="5"/>
  <c r="H30" i="5"/>
  <c r="G10" i="4"/>
  <c r="G21" i="4" s="1"/>
  <c r="I55" i="4" s="1"/>
  <c r="B31" i="5"/>
  <c r="H31" i="5"/>
  <c r="B32" i="5"/>
  <c r="H32" i="5"/>
  <c r="J32" i="5"/>
  <c r="B33" i="5"/>
  <c r="H33" i="5"/>
  <c r="J33" i="5"/>
  <c r="K33" i="5"/>
  <c r="G11" i="4"/>
  <c r="H37" i="5"/>
  <c r="F69" i="4"/>
  <c r="F70" i="4"/>
  <c r="F71" i="4"/>
  <c r="E10" i="4"/>
  <c r="F10" i="4"/>
  <c r="E16" i="4"/>
  <c r="F16" i="4"/>
  <c r="E17" i="4"/>
  <c r="F17" i="4"/>
  <c r="E19" i="4"/>
  <c r="F19" i="4"/>
  <c r="F20" i="4"/>
  <c r="F21" i="4"/>
  <c r="C71" i="4"/>
  <c r="C21" i="4"/>
  <c r="C75" i="4" s="1"/>
  <c r="J21" i="4"/>
  <c r="C55" i="4"/>
  <c r="C46" i="3"/>
  <c r="C54" i="3" s="1"/>
  <c r="G71" i="4"/>
  <c r="L11" i="5"/>
  <c r="L10" i="5"/>
  <c r="N4" i="5"/>
  <c r="G64" i="4"/>
  <c r="V4" i="4"/>
  <c r="J6" i="5"/>
  <c r="J5" i="5"/>
  <c r="J4" i="5"/>
  <c r="J8" i="5"/>
  <c r="J11" i="5"/>
  <c r="I21" i="4" l="1"/>
  <c r="G75" i="4"/>
  <c r="G81" i="4" s="1"/>
  <c r="C81" i="4"/>
  <c r="E21" i="6"/>
  <c r="E23" i="6" s="1"/>
  <c r="D54" i="3"/>
  <c r="J55" i="4"/>
  <c r="K55" i="4" s="1"/>
  <c r="E17" i="6"/>
  <c r="E18" i="6"/>
  <c r="E26" i="6" l="1"/>
  <c r="F48" i="3" s="1"/>
  <c r="F54" i="3" s="1"/>
  <c r="I81" i="4" s="1"/>
  <c r="J81" i="4" l="1"/>
</calcChain>
</file>

<file path=xl/sharedStrings.xml><?xml version="1.0" encoding="utf-8"?>
<sst xmlns="http://schemas.openxmlformats.org/spreadsheetml/2006/main" count="204" uniqueCount="172">
  <si>
    <t>YOLO COUNTY AUDITOR-CONTROLLER</t>
  </si>
  <si>
    <t>FIRE DISTRICT BUDGET WORKSHEET - FINANCING SOURCES - SCHEDULE A</t>
  </si>
  <si>
    <t>FISCAL YEAR:  2018-2019</t>
  </si>
  <si>
    <t>DISTRICT NAME: West Plainfield Fire Protection District</t>
  </si>
  <si>
    <t>FUND NO:  6223</t>
  </si>
  <si>
    <t>Budgeted</t>
  </si>
  <si>
    <t>Prop</t>
  </si>
  <si>
    <t>Account #</t>
  </si>
  <si>
    <t xml:space="preserve">Account Name </t>
  </si>
  <si>
    <t>Revenues</t>
  </si>
  <si>
    <t>2017 - 2018</t>
  </si>
  <si>
    <t>2018 - 2019</t>
  </si>
  <si>
    <t>PROPERTY TAXES - CURRENT SECURED</t>
  </si>
  <si>
    <t>PROPERTY TAXES - CURRENT UNSECURED</t>
  </si>
  <si>
    <t>PROPERTY TAXES - PRIOR UNSECURED</t>
  </si>
  <si>
    <t>SUPPLEMENTAL PROPERTY TAXES - CURRENT</t>
  </si>
  <si>
    <t>SUPPLEMENTAL PROPERTY TAXES - PRIOR</t>
  </si>
  <si>
    <t>INVESTMENT EARNINGS - POOL</t>
  </si>
  <si>
    <t>RENTS &amp; CONCESSIONS - OTHER</t>
  </si>
  <si>
    <t>ST-HIGHWAY PROPERTY RENTALS</t>
  </si>
  <si>
    <t>ST-HOMEOWNERS PROP TAX RELIEF</t>
  </si>
  <si>
    <t>OTH MISC - INSURANCE PROCEEDS</t>
  </si>
  <si>
    <t>OTHER MISC REVENUES</t>
  </si>
  <si>
    <t>SALE OF CAPITAL ASSETS</t>
  </si>
  <si>
    <t>ST-OTHER</t>
  </si>
  <si>
    <t>OTHER-IN-LIEU TAXES</t>
  </si>
  <si>
    <t>OTHER GOVT AGENCY-OTHER CO-CITYS</t>
  </si>
  <si>
    <t>AMBULANCE &amp; MEDICAL SERVICE FEES</t>
  </si>
  <si>
    <t>SPECIAL ASSESSMENT</t>
  </si>
  <si>
    <t>OTH CHRG FR SVC - FIREFIGHTER SVC</t>
  </si>
  <si>
    <t>OTHER CHARGES FOR SERVICES</t>
  </si>
  <si>
    <t>OTHER MISC-DONATION</t>
  </si>
  <si>
    <t>OTHER MISC-INCOME</t>
  </si>
  <si>
    <t>RENTS AND CONCESSIONS</t>
  </si>
  <si>
    <t>FIREFIGHTER SERVICES</t>
  </si>
  <si>
    <t>TOTAL ESTIMATED REVENUE</t>
  </si>
  <si>
    <t>ESTIMATED FUND BALANCE AVAILABLE</t>
  </si>
  <si>
    <t>DECREASE IN GENERAL RESERVE</t>
  </si>
  <si>
    <t>DECREASE IN EQUIPMENT REPL RESERVE</t>
  </si>
  <si>
    <t>DECREASE IN ACCRUED LEAVE RESERVE</t>
  </si>
  <si>
    <t>Medina vacation; Heins comp</t>
  </si>
  <si>
    <t>TOTAL FINANCING SOURCES</t>
  </si>
  <si>
    <t>FBA</t>
  </si>
  <si>
    <t>FIRE DISTRICT BUDGET WORKSHEET - FINANCING SOURCES - SCHEDULE B</t>
  </si>
  <si>
    <t>Anticipated 2017/2018 Use</t>
  </si>
  <si>
    <t>Actual</t>
  </si>
  <si>
    <t>Anticipated</t>
  </si>
  <si>
    <t>Proposed</t>
  </si>
  <si>
    <t>Appropriation</t>
  </si>
  <si>
    <t>May &amp; June</t>
  </si>
  <si>
    <t>Total</t>
  </si>
  <si>
    <t>Appropriations</t>
  </si>
  <si>
    <t>REGULAR EMPLOYEES</t>
  </si>
  <si>
    <t xml:space="preserve"> </t>
  </si>
  <si>
    <t>EXTRA HELP</t>
  </si>
  <si>
    <t>OVERTIME</t>
  </si>
  <si>
    <t>STANDBY TIME</t>
  </si>
  <si>
    <t>LEAVE BUYOUT</t>
  </si>
  <si>
    <t>RETIREMENT</t>
  </si>
  <si>
    <t>OASDI</t>
  </si>
  <si>
    <t>FICA / MEDICARE TAX</t>
  </si>
  <si>
    <t>HEALTH INSURANCE</t>
  </si>
  <si>
    <t>UNEMPLOYMENT INSURANCE</t>
  </si>
  <si>
    <t>WORKER'S COMPENSATION INSURANCE</t>
  </si>
  <si>
    <t xml:space="preserve">    TOTAL SALARY &amp; BENEFITS</t>
  </si>
  <si>
    <t>CLOTHING &amp; PERSONAL SUPPLIES</t>
  </si>
  <si>
    <t>COMMUNICATIONS</t>
  </si>
  <si>
    <t>FOOD</t>
  </si>
  <si>
    <t xml:space="preserve">HOUSEHOLD EXPENSE </t>
  </si>
  <si>
    <t>ID Cards</t>
  </si>
  <si>
    <t>INSURANCE - PUBLIC LIABILITY</t>
  </si>
  <si>
    <t>INSURANCE - FIRE &amp; EXTENDED</t>
  </si>
  <si>
    <t>INSURANCE - OTHER</t>
  </si>
  <si>
    <t>MAINTENANCE - EQUIPMENT</t>
  </si>
  <si>
    <t>(B230) Pump, SCBA, fire extinguisher &amp; ladder testing, PPE repair, septic service</t>
  </si>
  <si>
    <t>MAINTENANCE - BULDGS &amp; IMPROVEMENTS</t>
  </si>
  <si>
    <t>MEDICAL, DENTAL &amp; LAB SUPPLIES</t>
  </si>
  <si>
    <t>MEMBERSHIPS</t>
  </si>
  <si>
    <t>MISCELLANEOUS</t>
  </si>
  <si>
    <t>MISC EXPENSE - CREDIT CARD SVC CHARGES</t>
  </si>
  <si>
    <t>OFFICE EXPENSE</t>
  </si>
  <si>
    <t>OFFICE EXPENSE - POSTAGE</t>
  </si>
  <si>
    <t>OFFICE EXPENSE - PRINTING</t>
  </si>
  <si>
    <t>PROF &amp; SPEC SVC - AUDITING &amp; ACCOUNTING</t>
  </si>
  <si>
    <t>PROF &amp; SPEC SVC - INFORMATION TECH SERVICES</t>
  </si>
  <si>
    <t>Reporting Software, Internet</t>
  </si>
  <si>
    <t>PROF &amp; SPEC SVC - MEDICAL, DENTAL &amp; LAB</t>
  </si>
  <si>
    <t>PROF &amp; SPEC SVC - LEGAL SERVICES</t>
  </si>
  <si>
    <t>PROF &amp; SPEC SVC - OTHER</t>
  </si>
  <si>
    <t>Water well testing, CUPA</t>
  </si>
  <si>
    <t>BOARD MEETING STIPENDS</t>
  </si>
  <si>
    <t>PUBLICATIONS &amp; LEGAL NOTICES</t>
  </si>
  <si>
    <t>RENTS &amp; LEASES - EQUIPMENT</t>
  </si>
  <si>
    <t>RENTS &amp; LEASES - BLDGS &amp; IMPROVEMENTS</t>
  </si>
  <si>
    <t>TRAINING</t>
  </si>
  <si>
    <t>Target Solutions, Autos, Misc</t>
  </si>
  <si>
    <t>MINOR EQUIPMENT</t>
  </si>
  <si>
    <t>SPEC DEPT EXP - ELECTION SUPPLIES &amp; SERVICES</t>
  </si>
  <si>
    <t>SPEC DEPT EXP - OTHER</t>
  </si>
  <si>
    <t>TRANSPORTATION &amp; TRAVEL</t>
  </si>
  <si>
    <t>TRANSPORTATION &amp; TRAVEL - FUEL</t>
  </si>
  <si>
    <t>UTILITIES</t>
  </si>
  <si>
    <t xml:space="preserve">    TOTAL SERVICES &amp; SUPPLIES</t>
  </si>
  <si>
    <t>S&amp;B and S&amp;S</t>
  </si>
  <si>
    <t>Est Rev</t>
  </si>
  <si>
    <t>RETIRE LTD - CAPITAL LEASE OBLIGATION</t>
  </si>
  <si>
    <t>RETIRE LTD - OTHER</t>
  </si>
  <si>
    <t>INTEREST - LTD - OTHER</t>
  </si>
  <si>
    <t>TAXES &amp; ASSESSMENTS</t>
  </si>
  <si>
    <t>VOLUNTEER FIREMEN</t>
  </si>
  <si>
    <t>CONTRIBUTION TO NON-COUNTY AGENCIES</t>
  </si>
  <si>
    <t>CITY OF DAVIS</t>
  </si>
  <si>
    <t xml:space="preserve">    TOTAL OTHER CHARGES</t>
  </si>
  <si>
    <t>LAND</t>
  </si>
  <si>
    <t>BUILDINGS &amp; IMPROVEMENTS</t>
  </si>
  <si>
    <t>Modular</t>
  </si>
  <si>
    <t>EASEMENTS - NON DEPRECIABLE</t>
  </si>
  <si>
    <t>EQUIPMENT</t>
  </si>
  <si>
    <t>EQUIPMENT - VEHICLE</t>
  </si>
  <si>
    <t xml:space="preserve">    TOTAL CAPITAL ASSETS</t>
  </si>
  <si>
    <t>89-9900</t>
  </si>
  <si>
    <t>APPROPRIATIONS FOR CONTINGENCY</t>
  </si>
  <si>
    <t>TOTAL APPROPRIATIONS</t>
  </si>
  <si>
    <t>ADDITIONS TO GENERAL RESERVE</t>
  </si>
  <si>
    <t>ADDITIONS TO EQUIP REPLACEMENT RESERVE</t>
  </si>
  <si>
    <t>ADDITIONS TO ACCRUED LEAVE RESERVE</t>
  </si>
  <si>
    <t>TOTAL FINANCING USES *</t>
  </si>
  <si>
    <t>*</t>
  </si>
  <si>
    <t>INDICATE THIS AMOUNT IN BOARD MINUTES</t>
  </si>
  <si>
    <t>**</t>
  </si>
  <si>
    <t>ATTACH A COPY OF MINUTES</t>
  </si>
  <si>
    <t>APPROVALS:</t>
  </si>
  <si>
    <t xml:space="preserve">  _____________</t>
  </si>
  <si>
    <t>SIGNATURE</t>
  </si>
  <si>
    <t>DATE</t>
  </si>
  <si>
    <t xml:space="preserve">  DATE</t>
  </si>
  <si>
    <t>ACCRUED LEAVE</t>
  </si>
  <si>
    <t>Vacation</t>
  </si>
  <si>
    <t>Comp</t>
  </si>
  <si>
    <t>Sick</t>
  </si>
  <si>
    <t>Hourly</t>
  </si>
  <si>
    <t>Medina</t>
  </si>
  <si>
    <t>Payout Vac</t>
  </si>
  <si>
    <t>Delgadillo</t>
  </si>
  <si>
    <t>Heins</t>
  </si>
  <si>
    <t>Total Restricted - Accrued</t>
  </si>
  <si>
    <t>Mike Sick</t>
  </si>
  <si>
    <t>To Restricted - Accrued</t>
  </si>
  <si>
    <t>Bill Comp</t>
  </si>
  <si>
    <t>GENERAL RESERVE</t>
  </si>
  <si>
    <t>One Half</t>
  </si>
  <si>
    <t>Estimated Revenue</t>
  </si>
  <si>
    <t>05/08/18 General Reserve Balance</t>
  </si>
  <si>
    <t>To General Reserve</t>
  </si>
  <si>
    <t>Clerk hours (18 hr mo)</t>
  </si>
  <si>
    <t>Per hour</t>
  </si>
  <si>
    <t>Full time hours (x2)</t>
  </si>
  <si>
    <t>Part time hours (x1)</t>
  </si>
  <si>
    <t>Cover hours - Vac</t>
  </si>
  <si>
    <t>Cover hours - Sick</t>
  </si>
  <si>
    <t>Volunteers x Calls</t>
  </si>
  <si>
    <t>Per call</t>
  </si>
  <si>
    <t>Accrued Leave</t>
  </si>
  <si>
    <t>Restricted (Cap Asset)</t>
  </si>
  <si>
    <t>Assigned (Gen Reserve)</t>
  </si>
  <si>
    <t>Unassigned</t>
  </si>
  <si>
    <t>Budgeted Revenue - 2017/18</t>
  </si>
  <si>
    <t>Estimated Revenue - 2017/18</t>
  </si>
  <si>
    <t>Budgeted Expenses - 2017/18</t>
  </si>
  <si>
    <t>Estimated Expenses - 2017/18</t>
  </si>
  <si>
    <t>(Medina)</t>
  </si>
  <si>
    <t>(Security Camera) Chassis and B230 build, hose 1000' 1-1/2, 2 Wyes, 2 halligan bars, SCBA (x2), 4-gas monitor, station radio speakers &amp; amplifiers &amp;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</si>
</sst>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mm/dd/yy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100">
    <xf numFmtId="0" fontId="0" fillId="0" borderId="0" xfId="0"/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8" xfId="0" applyNumberFormat="1" applyBorder="1"/>
    <xf numFmtId="0" fontId="3" fillId="0" borderId="0" xfId="0" applyFont="1"/>
    <xf numFmtId="165" fontId="0" fillId="0" borderId="9" xfId="0" applyNumberFormat="1" applyBorder="1"/>
    <xf numFmtId="4" fontId="0" fillId="0" borderId="0" xfId="0" applyNumberFormat="1"/>
    <xf numFmtId="4" fontId="0" fillId="0" borderId="8" xfId="0" applyNumberFormat="1" applyBorder="1"/>
    <xf numFmtId="166" fontId="0" fillId="0" borderId="0" xfId="0" applyNumberFormat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/>
    <xf numFmtId="0" fontId="8" fillId="0" borderId="0" xfId="1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164" fontId="7" fillId="0" borderId="6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2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4" fontId="7" fillId="0" borderId="3" xfId="1" applyNumberFormat="1" applyFont="1" applyFill="1" applyBorder="1"/>
    <xf numFmtId="4" fontId="7" fillId="0" borderId="3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164" fontId="7" fillId="0" borderId="4" xfId="1" applyNumberFormat="1" applyFont="1" applyFill="1" applyBorder="1"/>
    <xf numFmtId="4" fontId="7" fillId="0" borderId="4" xfId="0" applyNumberFormat="1" applyFont="1" applyFill="1" applyBorder="1"/>
    <xf numFmtId="4" fontId="7" fillId="0" borderId="0" xfId="0" applyNumberFormat="1" applyFont="1" applyFill="1"/>
    <xf numFmtId="43" fontId="7" fillId="0" borderId="0" xfId="0" applyNumberFormat="1" applyFont="1" applyFill="1"/>
    <xf numFmtId="164" fontId="7" fillId="2" borderId="4" xfId="1" applyNumberFormat="1" applyFont="1" applyFill="1" applyBorder="1"/>
    <xf numFmtId="4" fontId="7" fillId="2" borderId="4" xfId="0" applyNumberFormat="1" applyFont="1" applyFill="1" applyBorder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3" fontId="10" fillId="0" borderId="0" xfId="0" applyNumberFormat="1" applyFont="1" applyFill="1"/>
    <xf numFmtId="4" fontId="10" fillId="0" borderId="0" xfId="0" applyNumberFormat="1" applyFont="1" applyFill="1"/>
    <xf numFmtId="0" fontId="10" fillId="3" borderId="0" xfId="0" applyFont="1" applyFill="1" applyAlignment="1">
      <alignment horizontal="left"/>
    </xf>
    <xf numFmtId="0" fontId="10" fillId="3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0" xfId="0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/>
    <xf numFmtId="3" fontId="11" fillId="0" borderId="11" xfId="0" applyNumberFormat="1" applyFont="1" applyFill="1" applyBorder="1"/>
    <xf numFmtId="4" fontId="11" fillId="0" borderId="0" xfId="0" applyNumberFormat="1" applyFont="1" applyFill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4" fontId="11" fillId="0" borderId="3" xfId="0" applyNumberFormat="1" applyFont="1" applyFill="1" applyBorder="1"/>
    <xf numFmtId="3" fontId="11" fillId="0" borderId="3" xfId="0" applyNumberFormat="1" applyFont="1" applyFill="1" applyBorder="1"/>
    <xf numFmtId="4" fontId="11" fillId="0" borderId="4" xfId="0" applyNumberFormat="1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/>
    <xf numFmtId="3" fontId="11" fillId="0" borderId="4" xfId="0" applyNumberFormat="1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/>
    <xf numFmtId="4" fontId="10" fillId="0" borderId="4" xfId="0" applyNumberFormat="1" applyFont="1" applyFill="1" applyBorder="1"/>
    <xf numFmtId="3" fontId="10" fillId="0" borderId="4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/>
    <xf numFmtId="0" fontId="10" fillId="0" borderId="0" xfId="2" applyFont="1" applyAlignment="1">
      <alignment horizontal="center"/>
    </xf>
    <xf numFmtId="0" fontId="10" fillId="0" borderId="0" xfId="2" applyFont="1"/>
    <xf numFmtId="0" fontId="11" fillId="0" borderId="0" xfId="2" applyFont="1"/>
    <xf numFmtId="0" fontId="10" fillId="0" borderId="0" xfId="2" applyFont="1" applyBorder="1" applyAlignment="1">
      <alignment horizontal="left"/>
    </xf>
    <xf numFmtId="37" fontId="11" fillId="0" borderId="0" xfId="2" applyNumberFormat="1" applyFont="1" applyBorder="1" applyAlignment="1"/>
    <xf numFmtId="0" fontId="11" fillId="0" borderId="0" xfId="2" applyFont="1" applyBorder="1"/>
    <xf numFmtId="0" fontId="11" fillId="0" borderId="8" xfId="2" applyFont="1" applyBorder="1"/>
    <xf numFmtId="37" fontId="11" fillId="0" borderId="8" xfId="2" applyNumberFormat="1" applyFont="1" applyBorder="1" applyAlignment="1"/>
    <xf numFmtId="0" fontId="11" fillId="0" borderId="0" xfId="2" applyFont="1" applyBorder="1" applyAlignment="1">
      <alignment horizontal="center"/>
    </xf>
    <xf numFmtId="37" fontId="11" fillId="0" borderId="0" xfId="2" applyNumberFormat="1" applyFont="1" applyAlignment="1"/>
    <xf numFmtId="3" fontId="7" fillId="0" borderId="4" xfId="6" applyNumberFormat="1" applyFont="1" applyFill="1" applyBorder="1"/>
    <xf numFmtId="3" fontId="8" fillId="0" borderId="4" xfId="6" applyNumberFormat="1" applyFont="1" applyFill="1" applyBorder="1"/>
    <xf numFmtId="3" fontId="7" fillId="0" borderId="3" xfId="6" applyNumberFormat="1" applyFont="1" applyFill="1" applyBorder="1"/>
    <xf numFmtId="4" fontId="1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165" fontId="2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2" fillId="0" borderId="0" xfId="0" applyNumberFormat="1" applyFont="1"/>
    <xf numFmtId="4" fontId="11" fillId="0" borderId="13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/>
    <xf numFmtId="4" fontId="11" fillId="0" borderId="12" xfId="0" applyNumberFormat="1" applyFont="1" applyFill="1" applyBorder="1"/>
    <xf numFmtId="165" fontId="2" fillId="0" borderId="0" xfId="0" applyNumberFormat="1" applyFont="1"/>
    <xf numFmtId="0" fontId="11" fillId="0" borderId="0" xfId="0" applyFont="1" applyFill="1" applyAlignment="1">
      <alignment horizontal="right"/>
    </xf>
    <xf numFmtId="0" fontId="2" fillId="0" borderId="0" xfId="0" quotePrefix="1" applyFont="1"/>
    <xf numFmtId="4" fontId="9" fillId="4" borderId="0" xfId="5" applyNumberFormat="1" applyFont="1" applyAlignment="1">
      <alignment horizontal="center"/>
    </xf>
  </cellXfs>
  <cellStyles count="7">
    <cellStyle name="Comma" xfId="1" builtinId="3"/>
    <cellStyle name="Comma 2" xfId="3" xr:uid="{00000000-0005-0000-0000-000001000000}"/>
    <cellStyle name="Good" xfId="5" builtinId="26"/>
    <cellStyle name="Neutral" xfId="6" builtinId="28"/>
    <cellStyle name="Normal" xfId="0" builtinId="0"/>
    <cellStyle name="Normal 2" xfId="4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zoomScale="120" zoomScaleNormal="120" workbookViewId="0"/>
  </sheetViews>
  <sheetFormatPr defaultColWidth="9.140625" defaultRowHeight="12" customHeight="1" x14ac:dyDescent="0.25"/>
  <cols>
    <col min="1" max="1" width="12.7109375" style="15" customWidth="1"/>
    <col min="2" max="2" width="50.7109375" style="16" customWidth="1"/>
    <col min="3" max="4" width="11.85546875" style="16" customWidth="1"/>
    <col min="5" max="5" width="1.7109375" style="16" customWidth="1"/>
    <col min="6" max="6" width="11.85546875" style="16" customWidth="1"/>
    <col min="7" max="7" width="9.140625" style="16"/>
    <col min="8" max="8" width="10.7109375" style="16" customWidth="1"/>
    <col min="9" max="16384" width="9.140625" style="16"/>
  </cols>
  <sheetData>
    <row r="1" spans="1:6" s="11" customFormat="1" ht="12" customHeight="1" x14ac:dyDescent="0.25">
      <c r="A1" s="10" t="s">
        <v>0</v>
      </c>
    </row>
    <row r="2" spans="1:6" s="11" customFormat="1" ht="12" customHeight="1" x14ac:dyDescent="0.25">
      <c r="A2" s="10" t="s">
        <v>1</v>
      </c>
    </row>
    <row r="3" spans="1:6" s="11" customFormat="1" ht="12" customHeight="1" x14ac:dyDescent="0.25">
      <c r="A3" s="12" t="s">
        <v>2</v>
      </c>
      <c r="B3" s="13"/>
    </row>
    <row r="4" spans="1:6" s="11" customFormat="1" ht="12" customHeight="1" x14ac:dyDescent="0.25">
      <c r="A4" s="10" t="s">
        <v>3</v>
      </c>
      <c r="C4" s="14" t="s">
        <v>4</v>
      </c>
    </row>
    <row r="6" spans="1:6" ht="12" customHeight="1" thickBot="1" x14ac:dyDescent="0.3"/>
    <row r="7" spans="1:6" ht="12" customHeight="1" x14ac:dyDescent="0.25">
      <c r="A7" s="17"/>
      <c r="B7" s="18"/>
      <c r="C7" s="19" t="s">
        <v>5</v>
      </c>
      <c r="D7" s="17"/>
      <c r="F7" s="17" t="s">
        <v>6</v>
      </c>
    </row>
    <row r="8" spans="1:6" s="15" customFormat="1" ht="12" customHeight="1" x14ac:dyDescent="0.25">
      <c r="A8" s="20" t="s">
        <v>7</v>
      </c>
      <c r="B8" s="20" t="s">
        <v>8</v>
      </c>
      <c r="C8" s="21" t="s">
        <v>9</v>
      </c>
      <c r="D8" s="87">
        <v>43228</v>
      </c>
      <c r="F8" s="20" t="s">
        <v>9</v>
      </c>
    </row>
    <row r="9" spans="1:6" ht="12" customHeight="1" thickBot="1" x14ac:dyDescent="0.3">
      <c r="A9" s="22"/>
      <c r="B9" s="23"/>
      <c r="C9" s="24" t="s">
        <v>10</v>
      </c>
      <c r="D9" s="22"/>
      <c r="F9" s="22" t="s">
        <v>11</v>
      </c>
    </row>
    <row r="10" spans="1:6" ht="12" customHeight="1" x14ac:dyDescent="0.25">
      <c r="A10" s="25">
        <v>400100</v>
      </c>
      <c r="B10" s="26" t="s">
        <v>12</v>
      </c>
      <c r="C10" s="27">
        <v>276000</v>
      </c>
      <c r="D10" s="28">
        <v>280810.87</v>
      </c>
      <c r="F10" s="28">
        <v>280000</v>
      </c>
    </row>
    <row r="11" spans="1:6" ht="12" customHeight="1" x14ac:dyDescent="0.25">
      <c r="A11" s="29">
        <v>400101</v>
      </c>
      <c r="B11" s="30" t="s">
        <v>13</v>
      </c>
      <c r="C11" s="31">
        <v>35000</v>
      </c>
      <c r="D11" s="32">
        <v>47085.77</v>
      </c>
      <c r="F11" s="32">
        <v>40000</v>
      </c>
    </row>
    <row r="12" spans="1:6" ht="12" customHeight="1" x14ac:dyDescent="0.25">
      <c r="A12" s="29">
        <v>400111</v>
      </c>
      <c r="B12" s="30" t="s">
        <v>14</v>
      </c>
      <c r="C12" s="31">
        <v>600</v>
      </c>
      <c r="D12" s="32">
        <v>378.19</v>
      </c>
      <c r="F12" s="32">
        <v>600</v>
      </c>
    </row>
    <row r="13" spans="1:6" ht="12" customHeight="1" x14ac:dyDescent="0.25">
      <c r="A13" s="29">
        <v>400120</v>
      </c>
      <c r="B13" s="30" t="s">
        <v>15</v>
      </c>
      <c r="C13" s="31"/>
      <c r="D13" s="32">
        <v>614.99</v>
      </c>
      <c r="F13" s="32"/>
    </row>
    <row r="14" spans="1:6" ht="12" customHeight="1" x14ac:dyDescent="0.25">
      <c r="A14" s="29">
        <v>400121</v>
      </c>
      <c r="B14" s="30" t="s">
        <v>16</v>
      </c>
      <c r="C14" s="31">
        <v>500</v>
      </c>
      <c r="D14" s="32">
        <v>103.42</v>
      </c>
      <c r="E14" s="34"/>
      <c r="F14" s="32">
        <v>500</v>
      </c>
    </row>
    <row r="15" spans="1:6" ht="12" customHeight="1" x14ac:dyDescent="0.25">
      <c r="A15" s="29">
        <v>400700</v>
      </c>
      <c r="B15" s="30" t="s">
        <v>17</v>
      </c>
      <c r="C15" s="31">
        <v>50</v>
      </c>
      <c r="D15" s="32">
        <v>3567.14</v>
      </c>
      <c r="F15" s="32">
        <v>500</v>
      </c>
    </row>
    <row r="16" spans="1:6" ht="12" customHeight="1" x14ac:dyDescent="0.25">
      <c r="A16" s="29">
        <v>400725</v>
      </c>
      <c r="B16" s="30" t="s">
        <v>18</v>
      </c>
      <c r="C16" s="31"/>
      <c r="D16" s="32"/>
      <c r="F16" s="32"/>
    </row>
    <row r="17" spans="1:6" ht="12" customHeight="1" x14ac:dyDescent="0.25">
      <c r="A17" s="29">
        <v>401061</v>
      </c>
      <c r="B17" s="30" t="s">
        <v>19</v>
      </c>
      <c r="C17" s="31"/>
      <c r="D17" s="32">
        <v>2.5499999999999998</v>
      </c>
      <c r="F17" s="32"/>
    </row>
    <row r="18" spans="1:6" ht="12" customHeight="1" x14ac:dyDescent="0.25">
      <c r="A18" s="29">
        <v>401240</v>
      </c>
      <c r="B18" s="30" t="s">
        <v>20</v>
      </c>
      <c r="C18" s="31"/>
      <c r="D18" s="32">
        <v>1273.2</v>
      </c>
      <c r="F18" s="32"/>
    </row>
    <row r="19" spans="1:6" ht="12" customHeight="1" x14ac:dyDescent="0.25">
      <c r="A19" s="29">
        <v>404117</v>
      </c>
      <c r="B19" s="30" t="s">
        <v>21</v>
      </c>
      <c r="C19" s="31"/>
      <c r="D19" s="32">
        <f>15144.67+(1031*4)</f>
        <v>19268.669999999998</v>
      </c>
      <c r="F19" s="32"/>
    </row>
    <row r="20" spans="1:6" ht="12" customHeight="1" x14ac:dyDescent="0.25">
      <c r="A20" s="29">
        <v>404190</v>
      </c>
      <c r="B20" s="30" t="s">
        <v>22</v>
      </c>
      <c r="C20" s="31"/>
      <c r="D20" s="32">
        <v>1086.54</v>
      </c>
      <c r="F20" s="32"/>
    </row>
    <row r="21" spans="1:6" ht="12" customHeight="1" x14ac:dyDescent="0.25">
      <c r="A21" s="29">
        <v>405000</v>
      </c>
      <c r="B21" s="30" t="s">
        <v>23</v>
      </c>
      <c r="C21" s="31"/>
      <c r="D21" s="32">
        <v>3175</v>
      </c>
      <c r="F21" s="32"/>
    </row>
    <row r="22" spans="1:6" ht="12" customHeight="1" x14ac:dyDescent="0.25">
      <c r="A22" s="29">
        <v>401340</v>
      </c>
      <c r="B22" s="30" t="s">
        <v>24</v>
      </c>
      <c r="C22" s="31"/>
      <c r="D22" s="32"/>
      <c r="F22" s="32"/>
    </row>
    <row r="23" spans="1:6" ht="12" customHeight="1" x14ac:dyDescent="0.25">
      <c r="A23" s="29">
        <v>402000</v>
      </c>
      <c r="B23" s="30" t="s">
        <v>25</v>
      </c>
      <c r="C23" s="31"/>
      <c r="D23" s="32"/>
      <c r="F23" s="32"/>
    </row>
    <row r="24" spans="1:6" ht="12" customHeight="1" x14ac:dyDescent="0.25">
      <c r="A24" s="29">
        <v>402010</v>
      </c>
      <c r="B24" s="30" t="s">
        <v>26</v>
      </c>
      <c r="C24" s="31"/>
      <c r="D24" s="32"/>
      <c r="F24" s="32"/>
    </row>
    <row r="25" spans="1:6" ht="12" customHeight="1" x14ac:dyDescent="0.25">
      <c r="A25" s="29">
        <v>403250</v>
      </c>
      <c r="B25" s="30" t="s">
        <v>27</v>
      </c>
      <c r="C25" s="31"/>
      <c r="D25" s="32"/>
      <c r="F25" s="32"/>
    </row>
    <row r="26" spans="1:6" ht="12" customHeight="1" x14ac:dyDescent="0.25">
      <c r="A26" s="29">
        <v>403030</v>
      </c>
      <c r="B26" s="30" t="s">
        <v>28</v>
      </c>
      <c r="C26" s="31"/>
      <c r="D26" s="32"/>
      <c r="F26" s="32"/>
    </row>
    <row r="27" spans="1:6" ht="12" customHeight="1" x14ac:dyDescent="0.25">
      <c r="A27" s="29">
        <v>403610</v>
      </c>
      <c r="B27" s="30" t="s">
        <v>29</v>
      </c>
      <c r="C27" s="31"/>
      <c r="D27" s="32"/>
      <c r="F27" s="32"/>
    </row>
    <row r="28" spans="1:6" ht="12" customHeight="1" x14ac:dyDescent="0.25">
      <c r="A28" s="29">
        <v>403699</v>
      </c>
      <c r="B28" s="30" t="s">
        <v>30</v>
      </c>
      <c r="C28" s="31"/>
      <c r="D28" s="32"/>
      <c r="F28" s="32"/>
    </row>
    <row r="29" spans="1:6" ht="12" customHeight="1" x14ac:dyDescent="0.25">
      <c r="A29" s="29">
        <v>404113</v>
      </c>
      <c r="B29" s="30" t="s">
        <v>31</v>
      </c>
      <c r="C29" s="31"/>
      <c r="D29" s="32"/>
      <c r="F29" s="32"/>
    </row>
    <row r="30" spans="1:6" ht="12" customHeight="1" x14ac:dyDescent="0.25">
      <c r="A30" s="29">
        <v>404190</v>
      </c>
      <c r="B30" s="30" t="s">
        <v>32</v>
      </c>
      <c r="C30" s="31"/>
      <c r="D30" s="32"/>
      <c r="F30" s="32"/>
    </row>
    <row r="31" spans="1:6" ht="12" customHeight="1" x14ac:dyDescent="0.25">
      <c r="A31" s="29"/>
      <c r="B31" s="30"/>
      <c r="C31" s="31"/>
      <c r="D31" s="32"/>
      <c r="F31" s="32"/>
    </row>
    <row r="32" spans="1:6" ht="12" customHeight="1" x14ac:dyDescent="0.25">
      <c r="A32" s="29">
        <v>400725</v>
      </c>
      <c r="B32" s="30" t="s">
        <v>33</v>
      </c>
      <c r="C32" s="31"/>
      <c r="D32" s="32"/>
      <c r="F32" s="32"/>
    </row>
    <row r="33" spans="1:8" ht="12" customHeight="1" x14ac:dyDescent="0.25">
      <c r="A33" s="29">
        <v>403610</v>
      </c>
      <c r="B33" s="30" t="s">
        <v>34</v>
      </c>
      <c r="C33" s="31"/>
      <c r="D33" s="32"/>
      <c r="F33" s="32"/>
    </row>
    <row r="34" spans="1:8" ht="12" customHeight="1" x14ac:dyDescent="0.25">
      <c r="A34" s="29"/>
      <c r="B34" s="30"/>
      <c r="C34" s="31"/>
      <c r="D34" s="32"/>
      <c r="F34" s="32"/>
    </row>
    <row r="35" spans="1:8" ht="12" customHeight="1" x14ac:dyDescent="0.25">
      <c r="A35" s="29"/>
      <c r="B35" s="30"/>
      <c r="C35" s="31"/>
      <c r="D35" s="32"/>
      <c r="F35" s="32"/>
    </row>
    <row r="36" spans="1:8" ht="12" customHeight="1" x14ac:dyDescent="0.25">
      <c r="A36" s="29"/>
      <c r="B36" s="30"/>
      <c r="C36" s="31"/>
      <c r="D36" s="32"/>
      <c r="F36" s="32"/>
    </row>
    <row r="37" spans="1:8" ht="12" customHeight="1" x14ac:dyDescent="0.25">
      <c r="A37" s="29"/>
      <c r="B37" s="30"/>
      <c r="C37" s="31"/>
      <c r="D37" s="32"/>
      <c r="F37" s="32"/>
    </row>
    <row r="38" spans="1:8" ht="12" customHeight="1" x14ac:dyDescent="0.25">
      <c r="A38" s="29"/>
      <c r="B38" s="30"/>
      <c r="C38" s="31"/>
      <c r="D38" s="32"/>
      <c r="F38" s="32"/>
    </row>
    <row r="39" spans="1:8" ht="12" customHeight="1" x14ac:dyDescent="0.25">
      <c r="A39" s="29"/>
      <c r="B39" s="30"/>
      <c r="C39" s="31"/>
      <c r="D39" s="32"/>
      <c r="F39" s="32"/>
    </row>
    <row r="40" spans="1:8" ht="12" customHeight="1" x14ac:dyDescent="0.25">
      <c r="A40" s="29"/>
      <c r="B40" s="30"/>
      <c r="C40" s="31"/>
      <c r="D40" s="32"/>
      <c r="F40" s="32"/>
    </row>
    <row r="41" spans="1:8" ht="12" customHeight="1" x14ac:dyDescent="0.25">
      <c r="A41" s="29"/>
      <c r="B41" s="30"/>
      <c r="C41" s="31"/>
      <c r="D41" s="32"/>
      <c r="F41" s="32"/>
    </row>
    <row r="42" spans="1:8" ht="12" customHeight="1" x14ac:dyDescent="0.25">
      <c r="A42" s="29"/>
      <c r="B42" s="30"/>
      <c r="C42" s="31"/>
      <c r="D42" s="32"/>
      <c r="F42" s="32"/>
    </row>
    <row r="43" spans="1:8" ht="12" customHeight="1" x14ac:dyDescent="0.25">
      <c r="A43" s="29"/>
      <c r="B43" s="30"/>
      <c r="C43" s="31"/>
      <c r="D43" s="32"/>
      <c r="F43" s="32"/>
    </row>
    <row r="44" spans="1:8" ht="12" customHeight="1" x14ac:dyDescent="0.25">
      <c r="A44" s="29"/>
      <c r="B44" s="30"/>
      <c r="C44" s="31"/>
      <c r="D44" s="32"/>
      <c r="F44" s="32"/>
    </row>
    <row r="45" spans="1:8" ht="12" customHeight="1" x14ac:dyDescent="0.25">
      <c r="A45" s="29"/>
      <c r="B45" s="30"/>
      <c r="C45" s="31"/>
      <c r="D45" s="32"/>
      <c r="F45" s="32"/>
    </row>
    <row r="46" spans="1:8" ht="12" customHeight="1" x14ac:dyDescent="0.25">
      <c r="A46" s="29"/>
      <c r="B46" s="30" t="s">
        <v>35</v>
      </c>
      <c r="C46" s="35">
        <f>SUM(C10:C45)</f>
        <v>312150</v>
      </c>
      <c r="D46" s="36">
        <f>SUM(D10:D45)</f>
        <v>357366.33999999997</v>
      </c>
      <c r="E46" s="33"/>
      <c r="F46" s="36">
        <f>SUM(F10:F45)</f>
        <v>321600</v>
      </c>
      <c r="H46" s="33">
        <f>D46-F46</f>
        <v>35766.339999999967</v>
      </c>
    </row>
    <row r="47" spans="1:8" ht="12" customHeight="1" x14ac:dyDescent="0.25">
      <c r="A47" s="29"/>
      <c r="B47" s="30"/>
      <c r="C47" s="31"/>
      <c r="D47" s="32"/>
      <c r="F47" s="32"/>
    </row>
    <row r="48" spans="1:8" ht="12" customHeight="1" x14ac:dyDescent="0.25">
      <c r="A48" s="29"/>
      <c r="B48" s="30" t="s">
        <v>36</v>
      </c>
      <c r="C48" s="31">
        <v>213409.68</v>
      </c>
      <c r="D48" s="32"/>
      <c r="F48" s="32">
        <f>'FBA '!E26</f>
        <v>219312.74449999997</v>
      </c>
    </row>
    <row r="49" spans="1:8" ht="12" customHeight="1" x14ac:dyDescent="0.25">
      <c r="A49" s="29"/>
      <c r="B49" s="30"/>
      <c r="C49" s="31"/>
      <c r="D49" s="32"/>
      <c r="F49" s="32"/>
    </row>
    <row r="50" spans="1:8" ht="12" customHeight="1" x14ac:dyDescent="0.25">
      <c r="A50" s="29"/>
      <c r="B50" s="30" t="s">
        <v>37</v>
      </c>
      <c r="C50" s="31"/>
      <c r="D50" s="32"/>
      <c r="F50" s="32"/>
    </row>
    <row r="51" spans="1:8" ht="12" customHeight="1" x14ac:dyDescent="0.25">
      <c r="A51" s="29"/>
      <c r="B51" s="30" t="s">
        <v>38</v>
      </c>
      <c r="C51" s="31"/>
      <c r="D51" s="32"/>
      <c r="F51" s="32"/>
    </row>
    <row r="52" spans="1:8" ht="12" customHeight="1" x14ac:dyDescent="0.25">
      <c r="A52" s="29"/>
      <c r="B52" s="30" t="s">
        <v>39</v>
      </c>
      <c r="C52" s="31"/>
      <c r="D52" s="32"/>
      <c r="F52" s="32">
        <v>5500</v>
      </c>
      <c r="H52" s="16" t="s">
        <v>40</v>
      </c>
    </row>
    <row r="53" spans="1:8" ht="12" customHeight="1" x14ac:dyDescent="0.25">
      <c r="A53" s="29"/>
      <c r="B53" s="30"/>
      <c r="C53" s="31"/>
      <c r="D53" s="32"/>
      <c r="F53" s="32"/>
    </row>
    <row r="54" spans="1:8" ht="12" customHeight="1" x14ac:dyDescent="0.25">
      <c r="A54" s="29"/>
      <c r="B54" s="30" t="s">
        <v>41</v>
      </c>
      <c r="C54" s="31">
        <f>SUM(C46:C53)</f>
        <v>525559.67999999993</v>
      </c>
      <c r="D54" s="32">
        <f>SUM(D46:D53)</f>
        <v>357366.33999999997</v>
      </c>
      <c r="F54" s="32">
        <f>SUM(F46:F53)</f>
        <v>546412.74450000003</v>
      </c>
    </row>
  </sheetData>
  <printOptions horizontalCentered="1"/>
  <pageMargins left="0.25" right="0.25" top="1" bottom="0.5" header="0.5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4"/>
  <sheetViews>
    <sheetView topLeftCell="D1" zoomScale="120" zoomScaleNormal="120" workbookViewId="0">
      <pane ySplit="9" topLeftCell="A34" activePane="bottomLeft" state="frozen"/>
      <selection activeCell="J31" sqref="J31"/>
      <selection pane="bottomLeft" activeCell="A23" sqref="A23:XFD23"/>
    </sheetView>
  </sheetViews>
  <sheetFormatPr defaultColWidth="9.140625" defaultRowHeight="12" customHeight="1" x14ac:dyDescent="0.25"/>
  <cols>
    <col min="1" max="1" width="9.7109375" style="43" customWidth="1"/>
    <col min="2" max="2" width="50.7109375" style="44" customWidth="1"/>
    <col min="3" max="3" width="14.7109375" style="45" customWidth="1"/>
    <col min="4" max="5" width="10.7109375" style="55" customWidth="1"/>
    <col min="6" max="6" width="14.7109375" style="55" customWidth="1"/>
    <col min="7" max="7" width="14.7109375" style="44" customWidth="1"/>
    <col min="8" max="8" width="9.140625" style="44"/>
    <col min="9" max="9" width="10.7109375" style="44" bestFit="1" customWidth="1"/>
    <col min="10" max="10" width="11.7109375" style="44" customWidth="1"/>
    <col min="11" max="11" width="10" style="44" bestFit="1" customWidth="1"/>
    <col min="12" max="21" width="9.140625" style="44"/>
    <col min="22" max="22" width="9.28515625" style="44" bestFit="1" customWidth="1"/>
    <col min="23" max="16384" width="9.140625" style="44"/>
  </cols>
  <sheetData>
    <row r="1" spans="1:22" s="38" customFormat="1" ht="12" customHeight="1" x14ac:dyDescent="0.25">
      <c r="A1" s="37" t="s">
        <v>0</v>
      </c>
      <c r="C1" s="39"/>
      <c r="D1" s="40"/>
      <c r="E1" s="40"/>
      <c r="F1" s="40"/>
      <c r="G1" s="44"/>
    </row>
    <row r="2" spans="1:22" s="38" customFormat="1" ht="12" customHeight="1" x14ac:dyDescent="0.25">
      <c r="A2" s="37" t="s">
        <v>43</v>
      </c>
      <c r="C2" s="39"/>
      <c r="D2" s="40"/>
      <c r="E2" s="40"/>
      <c r="F2" s="40"/>
      <c r="G2" s="44"/>
    </row>
    <row r="3" spans="1:22" s="38" customFormat="1" ht="12" customHeight="1" x14ac:dyDescent="0.25">
      <c r="A3" s="41" t="s">
        <v>2</v>
      </c>
      <c r="B3" s="42"/>
      <c r="C3" s="42"/>
      <c r="D3" s="40"/>
      <c r="E3" s="40"/>
      <c r="F3" s="40"/>
      <c r="G3" s="44"/>
    </row>
    <row r="4" spans="1:22" s="38" customFormat="1" ht="12" customHeight="1" x14ac:dyDescent="0.25">
      <c r="A4" s="37" t="s">
        <v>3</v>
      </c>
      <c r="C4" s="39"/>
      <c r="D4" s="40"/>
      <c r="E4" s="40"/>
      <c r="F4" s="40"/>
      <c r="G4" s="44"/>
      <c r="V4" s="38">
        <f>70000*0.04</f>
        <v>2800</v>
      </c>
    </row>
    <row r="5" spans="1:22" s="38" customFormat="1" ht="12" customHeight="1" x14ac:dyDescent="0.25">
      <c r="A5" s="37"/>
      <c r="C5" s="39"/>
      <c r="D5" s="40"/>
      <c r="E5" s="40"/>
      <c r="F5" s="40"/>
      <c r="G5" s="44"/>
    </row>
    <row r="6" spans="1:22" ht="12" customHeight="1" thickBot="1" x14ac:dyDescent="0.3">
      <c r="D6" s="99" t="s">
        <v>44</v>
      </c>
      <c r="E6" s="99"/>
      <c r="F6" s="99"/>
    </row>
    <row r="7" spans="1:22" ht="12" customHeight="1" x14ac:dyDescent="0.25">
      <c r="A7" s="46"/>
      <c r="B7" s="47"/>
      <c r="C7" s="49" t="s">
        <v>10</v>
      </c>
      <c r="D7" s="90" t="s">
        <v>45</v>
      </c>
      <c r="E7" s="91" t="s">
        <v>46</v>
      </c>
      <c r="F7" s="91"/>
      <c r="G7" s="46" t="s">
        <v>47</v>
      </c>
    </row>
    <row r="8" spans="1:22" ht="12" customHeight="1" x14ac:dyDescent="0.25">
      <c r="A8" s="50" t="s">
        <v>7</v>
      </c>
      <c r="B8" s="50" t="s">
        <v>8</v>
      </c>
      <c r="C8" s="51" t="s">
        <v>48</v>
      </c>
      <c r="D8" s="92">
        <v>43228</v>
      </c>
      <c r="E8" s="93" t="s">
        <v>49</v>
      </c>
      <c r="F8" s="93" t="s">
        <v>50</v>
      </c>
      <c r="G8" s="83" t="s">
        <v>51</v>
      </c>
    </row>
    <row r="9" spans="1:22" ht="12" customHeight="1" thickBot="1" x14ac:dyDescent="0.3">
      <c r="A9" s="52"/>
      <c r="B9" s="53"/>
      <c r="C9" s="54"/>
      <c r="D9" s="94"/>
      <c r="E9" s="95"/>
      <c r="F9" s="95"/>
      <c r="G9" s="53"/>
    </row>
    <row r="10" spans="1:22" ht="12" customHeight="1" x14ac:dyDescent="0.25">
      <c r="A10" s="56">
        <v>500100</v>
      </c>
      <c r="B10" s="57" t="s">
        <v>52</v>
      </c>
      <c r="C10" s="82">
        <v>144100</v>
      </c>
      <c r="D10" s="58">
        <v>135895.69</v>
      </c>
      <c r="E10" s="58">
        <f>(D10/10)*2.5</f>
        <v>33973.922500000001</v>
      </c>
      <c r="F10" s="58">
        <f>SUM(D10:E10)</f>
        <v>169869.61249999999</v>
      </c>
      <c r="G10" s="82">
        <f>'Leave &amp; Gen Reserve'!J30</f>
        <v>150156</v>
      </c>
    </row>
    <row r="11" spans="1:22" ht="12" customHeight="1" x14ac:dyDescent="0.25">
      <c r="A11" s="61">
        <v>500110</v>
      </c>
      <c r="B11" s="62" t="s">
        <v>54</v>
      </c>
      <c r="C11" s="80">
        <v>11400</v>
      </c>
      <c r="D11" s="60"/>
      <c r="E11" s="60"/>
      <c r="F11" s="60"/>
      <c r="G11" s="80">
        <f>'Leave &amp; Gen Reserve'!K33</f>
        <v>18800</v>
      </c>
    </row>
    <row r="12" spans="1:22" ht="12" customHeight="1" x14ac:dyDescent="0.25">
      <c r="A12" s="61">
        <v>500120</v>
      </c>
      <c r="B12" s="62" t="s">
        <v>55</v>
      </c>
      <c r="C12" s="80">
        <v>500</v>
      </c>
      <c r="D12" s="60"/>
      <c r="E12" s="60"/>
      <c r="F12" s="60"/>
      <c r="G12" s="80">
        <v>500</v>
      </c>
    </row>
    <row r="13" spans="1:22" ht="12" customHeight="1" x14ac:dyDescent="0.25">
      <c r="A13" s="61">
        <v>500130</v>
      </c>
      <c r="B13" s="62" t="s">
        <v>56</v>
      </c>
      <c r="C13" s="80"/>
      <c r="D13" s="60"/>
      <c r="E13" s="60"/>
      <c r="F13" s="60"/>
      <c r="G13" s="80"/>
    </row>
    <row r="14" spans="1:22" ht="12" customHeight="1" x14ac:dyDescent="0.25">
      <c r="A14" s="61">
        <v>500160</v>
      </c>
      <c r="B14" s="62" t="s">
        <v>57</v>
      </c>
      <c r="C14" s="80">
        <v>3000</v>
      </c>
      <c r="D14" s="60"/>
      <c r="E14" s="60"/>
      <c r="F14" s="60"/>
      <c r="G14" s="80">
        <v>3500</v>
      </c>
      <c r="H14" s="44" t="s">
        <v>170</v>
      </c>
    </row>
    <row r="15" spans="1:22" ht="12" customHeight="1" x14ac:dyDescent="0.25">
      <c r="A15" s="61">
        <v>500310</v>
      </c>
      <c r="B15" s="62" t="s">
        <v>58</v>
      </c>
      <c r="C15" s="80"/>
      <c r="D15" s="60"/>
      <c r="E15" s="60"/>
      <c r="F15" s="60"/>
      <c r="G15" s="80"/>
    </row>
    <row r="16" spans="1:22" ht="12" customHeight="1" x14ac:dyDescent="0.25">
      <c r="A16" s="61">
        <v>500320</v>
      </c>
      <c r="B16" s="62" t="s">
        <v>59</v>
      </c>
      <c r="C16" s="80">
        <v>11000</v>
      </c>
      <c r="D16" s="60">
        <v>6596</v>
      </c>
      <c r="E16" s="60">
        <f>(D16/10)*2.5</f>
        <v>1649</v>
      </c>
      <c r="F16" s="60">
        <f>SUM(D16:E16)</f>
        <v>8245</v>
      </c>
      <c r="G16" s="80">
        <v>11000</v>
      </c>
    </row>
    <row r="17" spans="1:10" ht="12" customHeight="1" x14ac:dyDescent="0.25">
      <c r="A17" s="61">
        <v>500330</v>
      </c>
      <c r="B17" s="62" t="s">
        <v>60</v>
      </c>
      <c r="C17" s="80">
        <v>2500</v>
      </c>
      <c r="D17" s="60">
        <v>1542.62</v>
      </c>
      <c r="E17" s="60">
        <f>(D17/10)*2.5</f>
        <v>385.65499999999997</v>
      </c>
      <c r="F17" s="60">
        <f>SUM(D17:E17)</f>
        <v>1928.2749999999999</v>
      </c>
      <c r="G17" s="80">
        <v>2500</v>
      </c>
    </row>
    <row r="18" spans="1:10" ht="12" customHeight="1" x14ac:dyDescent="0.25">
      <c r="A18" s="61">
        <v>500340</v>
      </c>
      <c r="B18" s="62" t="s">
        <v>61</v>
      </c>
      <c r="C18" s="80"/>
      <c r="D18" s="60"/>
      <c r="E18" s="60"/>
      <c r="F18" s="60"/>
      <c r="G18" s="80"/>
    </row>
    <row r="19" spans="1:10" ht="12" customHeight="1" x14ac:dyDescent="0.25">
      <c r="A19" s="61">
        <v>500380</v>
      </c>
      <c r="B19" s="62" t="s">
        <v>62</v>
      </c>
      <c r="C19" s="80">
        <v>1074</v>
      </c>
      <c r="D19" s="60">
        <v>594.12</v>
      </c>
      <c r="E19" s="60">
        <f>(D19/10)*2.5</f>
        <v>148.53</v>
      </c>
      <c r="F19" s="60">
        <f>SUM(D19:E19)</f>
        <v>742.65</v>
      </c>
      <c r="G19" s="80">
        <v>2000</v>
      </c>
    </row>
    <row r="20" spans="1:10" ht="12" customHeight="1" x14ac:dyDescent="0.25">
      <c r="A20" s="61">
        <v>500390</v>
      </c>
      <c r="B20" s="62" t="s">
        <v>63</v>
      </c>
      <c r="C20" s="80">
        <v>6000</v>
      </c>
      <c r="D20" s="60">
        <v>5000</v>
      </c>
      <c r="E20" s="60"/>
      <c r="F20" s="60">
        <f>SUM(D20:E20)</f>
        <v>5000</v>
      </c>
      <c r="G20" s="80">
        <v>6000</v>
      </c>
    </row>
    <row r="21" spans="1:10" s="38" customFormat="1" ht="12" customHeight="1" x14ac:dyDescent="0.25">
      <c r="A21" s="64"/>
      <c r="B21" s="65" t="s">
        <v>64</v>
      </c>
      <c r="C21" s="67">
        <f>SUM(C10:C20)</f>
        <v>179574</v>
      </c>
      <c r="D21" s="66"/>
      <c r="E21" s="66"/>
      <c r="F21" s="66">
        <f>SUM(F10:F20)</f>
        <v>185785.53749999998</v>
      </c>
      <c r="G21" s="81">
        <f>SUM(G10:G20)</f>
        <v>194456</v>
      </c>
      <c r="I21" s="40">
        <f>G21/'Rev - 2018-2019'!F46</f>
        <v>0.60465174129353239</v>
      </c>
      <c r="J21" s="40">
        <f>F21-C21</f>
        <v>6211.5374999999767</v>
      </c>
    </row>
    <row r="22" spans="1:10" ht="12" customHeight="1" x14ac:dyDescent="0.25">
      <c r="A22" s="61"/>
      <c r="B22" s="62"/>
      <c r="C22" s="63"/>
      <c r="D22" s="60"/>
      <c r="E22" s="60"/>
      <c r="F22" s="60"/>
      <c r="G22" s="80"/>
    </row>
    <row r="23" spans="1:10" ht="12" customHeight="1" x14ac:dyDescent="0.25">
      <c r="A23" s="61">
        <v>501010</v>
      </c>
      <c r="B23" s="62" t="s">
        <v>65</v>
      </c>
      <c r="C23" s="80">
        <v>22000</v>
      </c>
      <c r="D23" s="60">
        <v>371.77</v>
      </c>
      <c r="E23" s="60">
        <v>12000</v>
      </c>
      <c r="F23" s="60">
        <f>SUM(D23:E23)</f>
        <v>12371.77</v>
      </c>
      <c r="G23" s="80">
        <v>22000</v>
      </c>
    </row>
    <row r="24" spans="1:10" ht="12" customHeight="1" x14ac:dyDescent="0.25">
      <c r="A24" s="61">
        <v>501020</v>
      </c>
      <c r="B24" s="62" t="s">
        <v>66</v>
      </c>
      <c r="C24" s="80">
        <v>800</v>
      </c>
      <c r="D24" s="60">
        <v>229.29</v>
      </c>
      <c r="E24" s="60">
        <f>75*2</f>
        <v>150</v>
      </c>
      <c r="F24" s="60">
        <f>SUM(D24:E24)</f>
        <v>379.28999999999996</v>
      </c>
      <c r="G24" s="80">
        <v>800</v>
      </c>
    </row>
    <row r="25" spans="1:10" ht="12" customHeight="1" x14ac:dyDescent="0.25">
      <c r="A25" s="61">
        <v>501030</v>
      </c>
      <c r="B25" s="62" t="s">
        <v>67</v>
      </c>
      <c r="C25" s="80"/>
      <c r="D25" s="60"/>
      <c r="E25" s="60"/>
      <c r="F25" s="60"/>
      <c r="G25" s="80"/>
    </row>
    <row r="26" spans="1:10" ht="12" customHeight="1" x14ac:dyDescent="0.25">
      <c r="A26" s="61">
        <v>501040</v>
      </c>
      <c r="B26" s="62" t="s">
        <v>68</v>
      </c>
      <c r="C26" s="80">
        <v>7500</v>
      </c>
      <c r="D26" s="60">
        <v>3844.52</v>
      </c>
      <c r="E26" s="60">
        <f>(375*2)+200</f>
        <v>950</v>
      </c>
      <c r="F26" s="60">
        <f t="shared" ref="F26:F40" si="0">SUM(D26:E26)</f>
        <v>4794.5200000000004</v>
      </c>
      <c r="G26" s="80">
        <v>7500</v>
      </c>
      <c r="H26" s="44" t="s">
        <v>69</v>
      </c>
    </row>
    <row r="27" spans="1:10" ht="12" customHeight="1" x14ac:dyDescent="0.25">
      <c r="A27" s="61">
        <v>501051</v>
      </c>
      <c r="B27" s="62" t="s">
        <v>70</v>
      </c>
      <c r="C27" s="80">
        <v>6000</v>
      </c>
      <c r="D27" s="60">
        <v>5000</v>
      </c>
      <c r="E27" s="60"/>
      <c r="F27" s="60">
        <f t="shared" si="0"/>
        <v>5000</v>
      </c>
      <c r="G27" s="80">
        <v>6000</v>
      </c>
    </row>
    <row r="28" spans="1:10" ht="12" customHeight="1" x14ac:dyDescent="0.25">
      <c r="A28" s="61">
        <v>501052</v>
      </c>
      <c r="B28" s="62" t="s">
        <v>71</v>
      </c>
      <c r="C28" s="80"/>
      <c r="D28" s="60">
        <v>818.78</v>
      </c>
      <c r="E28" s="60"/>
      <c r="F28" s="60">
        <f t="shared" si="0"/>
        <v>818.78</v>
      </c>
      <c r="G28" s="80"/>
    </row>
    <row r="29" spans="1:10" ht="12" customHeight="1" x14ac:dyDescent="0.25">
      <c r="A29" s="61">
        <v>501053</v>
      </c>
      <c r="B29" s="62" t="s">
        <v>72</v>
      </c>
      <c r="C29" s="80">
        <v>100</v>
      </c>
      <c r="D29" s="60">
        <v>49.59</v>
      </c>
      <c r="E29" s="60"/>
      <c r="F29" s="60">
        <f t="shared" si="0"/>
        <v>49.59</v>
      </c>
      <c r="G29" s="80">
        <v>100</v>
      </c>
    </row>
    <row r="30" spans="1:10" ht="12" customHeight="1" x14ac:dyDescent="0.25">
      <c r="A30" s="61">
        <v>501070</v>
      </c>
      <c r="B30" s="62" t="s">
        <v>73</v>
      </c>
      <c r="C30" s="80">
        <v>38000</v>
      </c>
      <c r="D30" s="60">
        <v>6356.86</v>
      </c>
      <c r="E30" s="60">
        <v>7000</v>
      </c>
      <c r="F30" s="60">
        <f t="shared" si="0"/>
        <v>13356.86</v>
      </c>
      <c r="G30" s="80">
        <v>30000</v>
      </c>
      <c r="H30" s="44" t="s">
        <v>74</v>
      </c>
    </row>
    <row r="31" spans="1:10" ht="12" customHeight="1" x14ac:dyDescent="0.25">
      <c r="A31" s="61">
        <v>501071</v>
      </c>
      <c r="B31" s="62" t="s">
        <v>75</v>
      </c>
      <c r="C31" s="80">
        <v>5000</v>
      </c>
      <c r="D31" s="60">
        <v>345.97</v>
      </c>
      <c r="E31" s="60"/>
      <c r="F31" s="60">
        <f t="shared" si="0"/>
        <v>345.97</v>
      </c>
      <c r="G31" s="80">
        <v>5000</v>
      </c>
    </row>
    <row r="32" spans="1:10" ht="12" customHeight="1" x14ac:dyDescent="0.25">
      <c r="A32" s="61">
        <v>501080</v>
      </c>
      <c r="B32" s="62" t="s">
        <v>76</v>
      </c>
      <c r="C32" s="80">
        <v>2000</v>
      </c>
      <c r="D32" s="60">
        <v>1992.34</v>
      </c>
      <c r="E32" s="60"/>
      <c r="F32" s="60">
        <f t="shared" si="0"/>
        <v>1992.34</v>
      </c>
      <c r="G32" s="80">
        <v>2000</v>
      </c>
    </row>
    <row r="33" spans="1:11" ht="12" customHeight="1" x14ac:dyDescent="0.25">
      <c r="A33" s="61">
        <v>501090</v>
      </c>
      <c r="B33" s="62" t="s">
        <v>77</v>
      </c>
      <c r="C33" s="80">
        <v>3000</v>
      </c>
      <c r="D33" s="60">
        <v>61</v>
      </c>
      <c r="E33" s="60"/>
      <c r="F33" s="60">
        <v>3000</v>
      </c>
      <c r="G33" s="80">
        <v>3000</v>
      </c>
    </row>
    <row r="34" spans="1:11" ht="12" customHeight="1" x14ac:dyDescent="0.25">
      <c r="A34" s="61">
        <v>501100</v>
      </c>
      <c r="B34" s="62" t="s">
        <v>78</v>
      </c>
      <c r="C34" s="80">
        <v>1500</v>
      </c>
      <c r="D34" s="60">
        <v>128.35</v>
      </c>
      <c r="E34" s="60"/>
      <c r="F34" s="60">
        <f t="shared" si="0"/>
        <v>128.35</v>
      </c>
      <c r="G34" s="80">
        <v>1500</v>
      </c>
    </row>
    <row r="35" spans="1:11" ht="12" customHeight="1" x14ac:dyDescent="0.25">
      <c r="A35" s="61">
        <v>501102</v>
      </c>
      <c r="B35" s="62" t="s">
        <v>79</v>
      </c>
      <c r="C35" s="80"/>
      <c r="D35" s="60"/>
      <c r="E35" s="60"/>
      <c r="F35" s="60"/>
      <c r="G35" s="80"/>
    </row>
    <row r="36" spans="1:11" ht="12" customHeight="1" x14ac:dyDescent="0.25">
      <c r="A36" s="61">
        <v>501110</v>
      </c>
      <c r="B36" s="62" t="s">
        <v>80</v>
      </c>
      <c r="C36" s="80">
        <v>5000</v>
      </c>
      <c r="D36" s="60">
        <v>799.35</v>
      </c>
      <c r="E36" s="60">
        <f>(30+20+26+18+335+62+105+87+20+500)+(80*3)+500</f>
        <v>1943</v>
      </c>
      <c r="F36" s="60">
        <f t="shared" si="0"/>
        <v>2742.35</v>
      </c>
      <c r="G36" s="80">
        <v>5000</v>
      </c>
    </row>
    <row r="37" spans="1:11" ht="12" customHeight="1" x14ac:dyDescent="0.25">
      <c r="A37" s="61">
        <v>501111</v>
      </c>
      <c r="B37" s="62" t="s">
        <v>81</v>
      </c>
      <c r="C37" s="80">
        <v>500</v>
      </c>
      <c r="D37" s="60">
        <v>244.94</v>
      </c>
      <c r="E37" s="60">
        <v>100</v>
      </c>
      <c r="F37" s="60">
        <f t="shared" si="0"/>
        <v>344.94</v>
      </c>
      <c r="G37" s="80">
        <v>500</v>
      </c>
    </row>
    <row r="38" spans="1:11" ht="12" customHeight="1" x14ac:dyDescent="0.25">
      <c r="A38" s="61">
        <v>501112</v>
      </c>
      <c r="B38" s="62" t="s">
        <v>82</v>
      </c>
      <c r="C38" s="80">
        <v>600</v>
      </c>
      <c r="D38" s="60"/>
      <c r="E38" s="60"/>
      <c r="F38" s="60"/>
      <c r="G38" s="80">
        <v>600</v>
      </c>
      <c r="K38" s="44" t="s">
        <v>53</v>
      </c>
    </row>
    <row r="39" spans="1:11" ht="12" customHeight="1" x14ac:dyDescent="0.25">
      <c r="A39" s="61">
        <v>501151</v>
      </c>
      <c r="B39" s="62" t="s">
        <v>83</v>
      </c>
      <c r="C39" s="80">
        <v>300</v>
      </c>
      <c r="D39" s="60">
        <v>156.93</v>
      </c>
      <c r="E39" s="60">
        <v>100</v>
      </c>
      <c r="F39" s="60">
        <f t="shared" si="0"/>
        <v>256.93</v>
      </c>
      <c r="G39" s="80">
        <v>300</v>
      </c>
    </row>
    <row r="40" spans="1:11" ht="12" customHeight="1" x14ac:dyDescent="0.25">
      <c r="A40" s="61">
        <v>501152</v>
      </c>
      <c r="B40" s="62" t="s">
        <v>84</v>
      </c>
      <c r="C40" s="80">
        <v>2900</v>
      </c>
      <c r="D40" s="60">
        <v>2029.35</v>
      </c>
      <c r="E40" s="60">
        <f>(D40/10)*2</f>
        <v>405.87</v>
      </c>
      <c r="F40" s="60">
        <f t="shared" si="0"/>
        <v>2435.2199999999998</v>
      </c>
      <c r="G40" s="80">
        <v>2900</v>
      </c>
      <c r="H40" s="44" t="s">
        <v>85</v>
      </c>
    </row>
    <row r="41" spans="1:11" ht="12" customHeight="1" x14ac:dyDescent="0.25">
      <c r="A41" s="61">
        <v>501155</v>
      </c>
      <c r="B41" s="62" t="s">
        <v>86</v>
      </c>
      <c r="C41" s="80">
        <v>1000</v>
      </c>
      <c r="D41" s="60"/>
      <c r="E41" s="60">
        <v>150</v>
      </c>
      <c r="F41" s="60">
        <f>SUM(D41:E41)</f>
        <v>150</v>
      </c>
      <c r="G41" s="80">
        <v>1000</v>
      </c>
    </row>
    <row r="42" spans="1:11" ht="12" customHeight="1" x14ac:dyDescent="0.25">
      <c r="A42" s="61">
        <v>501156</v>
      </c>
      <c r="B42" s="62" t="s">
        <v>87</v>
      </c>
      <c r="C42" s="80">
        <v>1000</v>
      </c>
      <c r="D42" s="60"/>
      <c r="E42" s="60"/>
      <c r="F42" s="60"/>
      <c r="G42" s="80">
        <v>1000</v>
      </c>
    </row>
    <row r="43" spans="1:11" ht="12" customHeight="1" x14ac:dyDescent="0.25">
      <c r="A43" s="61">
        <v>501165</v>
      </c>
      <c r="B43" s="62" t="s">
        <v>88</v>
      </c>
      <c r="C43" s="80">
        <v>750</v>
      </c>
      <c r="D43" s="60">
        <v>145.68</v>
      </c>
      <c r="E43" s="60"/>
      <c r="F43" s="60">
        <f>SUM(D43:E43)</f>
        <v>145.68</v>
      </c>
      <c r="G43" s="80">
        <v>750</v>
      </c>
      <c r="H43" s="44" t="s">
        <v>89</v>
      </c>
    </row>
    <row r="44" spans="1:11" ht="12" customHeight="1" x14ac:dyDescent="0.25">
      <c r="A44" s="61">
        <v>501169</v>
      </c>
      <c r="B44" s="62" t="s">
        <v>90</v>
      </c>
      <c r="C44" s="80"/>
      <c r="D44" s="60"/>
      <c r="E44" s="60"/>
      <c r="F44" s="60"/>
      <c r="G44" s="80"/>
    </row>
    <row r="45" spans="1:11" ht="12" customHeight="1" x14ac:dyDescent="0.25">
      <c r="A45" s="61">
        <v>501180</v>
      </c>
      <c r="B45" s="62" t="s">
        <v>91</v>
      </c>
      <c r="C45" s="80">
        <v>500</v>
      </c>
      <c r="D45" s="60"/>
      <c r="E45" s="60"/>
      <c r="F45" s="60"/>
      <c r="G45" s="80">
        <v>500</v>
      </c>
    </row>
    <row r="46" spans="1:11" ht="12" customHeight="1" x14ac:dyDescent="0.25">
      <c r="A46" s="61">
        <v>501190</v>
      </c>
      <c r="B46" s="62" t="s">
        <v>92</v>
      </c>
      <c r="C46" s="80">
        <v>2000</v>
      </c>
      <c r="D46" s="60">
        <v>529.14</v>
      </c>
      <c r="E46" s="60">
        <f>(D46/10)*2</f>
        <v>105.828</v>
      </c>
      <c r="F46" s="60">
        <f>SUM(D46:E46)</f>
        <v>634.96799999999996</v>
      </c>
      <c r="G46" s="80">
        <v>2000</v>
      </c>
    </row>
    <row r="47" spans="1:11" ht="12" customHeight="1" x14ac:dyDescent="0.25">
      <c r="A47" s="61">
        <v>501191</v>
      </c>
      <c r="B47" s="62" t="s">
        <v>93</v>
      </c>
      <c r="C47" s="80"/>
      <c r="D47" s="60"/>
      <c r="E47" s="60"/>
      <c r="F47" s="60"/>
      <c r="G47" s="80"/>
    </row>
    <row r="48" spans="1:11" ht="12" customHeight="1" x14ac:dyDescent="0.25">
      <c r="A48" s="61">
        <v>501205</v>
      </c>
      <c r="B48" s="62" t="s">
        <v>94</v>
      </c>
      <c r="C48" s="80">
        <v>7900</v>
      </c>
      <c r="D48" s="60">
        <v>2887</v>
      </c>
      <c r="E48" s="60">
        <v>500</v>
      </c>
      <c r="F48" s="60">
        <f>SUM(D48:E48)</f>
        <v>3387</v>
      </c>
      <c r="G48" s="80">
        <v>7000</v>
      </c>
      <c r="H48" s="44" t="s">
        <v>95</v>
      </c>
    </row>
    <row r="49" spans="1:11" ht="12" customHeight="1" x14ac:dyDescent="0.25">
      <c r="A49" s="61">
        <v>501210</v>
      </c>
      <c r="B49" s="62" t="s">
        <v>96</v>
      </c>
      <c r="C49" s="80">
        <v>4000</v>
      </c>
      <c r="D49" s="60">
        <v>8472.36</v>
      </c>
      <c r="E49" s="60"/>
      <c r="F49" s="60">
        <f>SUM(D49:E49)</f>
        <v>8472.36</v>
      </c>
      <c r="G49" s="80">
        <v>8500</v>
      </c>
    </row>
    <row r="50" spans="1:11" ht="12" customHeight="1" x14ac:dyDescent="0.25">
      <c r="A50" s="61">
        <v>501232</v>
      </c>
      <c r="B50" s="62" t="s">
        <v>97</v>
      </c>
      <c r="C50" s="80"/>
      <c r="D50" s="60"/>
      <c r="E50" s="60"/>
      <c r="F50" s="60"/>
      <c r="G50" s="80"/>
    </row>
    <row r="51" spans="1:11" ht="12" customHeight="1" x14ac:dyDescent="0.25">
      <c r="A51" s="61">
        <v>501249</v>
      </c>
      <c r="B51" s="62" t="s">
        <v>98</v>
      </c>
      <c r="C51" s="80">
        <v>750</v>
      </c>
      <c r="D51" s="60"/>
      <c r="E51" s="60"/>
      <c r="F51" s="60"/>
      <c r="G51" s="80">
        <v>750</v>
      </c>
    </row>
    <row r="52" spans="1:11" ht="12" customHeight="1" x14ac:dyDescent="0.25">
      <c r="A52" s="61">
        <v>501250</v>
      </c>
      <c r="B52" s="62" t="s">
        <v>99</v>
      </c>
      <c r="C52" s="80">
        <v>10000</v>
      </c>
      <c r="D52" s="60">
        <v>544.74</v>
      </c>
      <c r="E52" s="60"/>
      <c r="F52" s="60">
        <f>SUM(D52:E52)</f>
        <v>544.74</v>
      </c>
      <c r="G52" s="80"/>
    </row>
    <row r="53" spans="1:11" ht="12" customHeight="1" x14ac:dyDescent="0.25">
      <c r="A53" s="68">
        <v>501251</v>
      </c>
      <c r="B53" s="69" t="s">
        <v>100</v>
      </c>
      <c r="C53" s="80"/>
      <c r="D53" s="60">
        <v>1058.69</v>
      </c>
      <c r="E53" s="60"/>
      <c r="F53" s="60">
        <f>SUM(D53:E53)</f>
        <v>1058.69</v>
      </c>
      <c r="G53" s="80">
        <v>10000</v>
      </c>
    </row>
    <row r="54" spans="1:11" ht="12" customHeight="1" x14ac:dyDescent="0.25">
      <c r="A54" s="68">
        <v>501260</v>
      </c>
      <c r="B54" s="69" t="s">
        <v>101</v>
      </c>
      <c r="C54" s="80">
        <v>8500</v>
      </c>
      <c r="D54" s="60">
        <v>2644.09</v>
      </c>
      <c r="E54" s="60"/>
      <c r="F54" s="60">
        <f>SUM(D54:E54)</f>
        <v>2644.09</v>
      </c>
      <c r="G54" s="80">
        <v>8500</v>
      </c>
    </row>
    <row r="55" spans="1:11" s="38" customFormat="1" ht="12" customHeight="1" x14ac:dyDescent="0.25">
      <c r="A55" s="64"/>
      <c r="B55" s="65" t="s">
        <v>102</v>
      </c>
      <c r="C55" s="67">
        <f>SUM(C23:C54)</f>
        <v>131600</v>
      </c>
      <c r="D55" s="66"/>
      <c r="E55" s="66"/>
      <c r="F55" s="66">
        <f>SUM(F23:F54)</f>
        <v>65054.437999999995</v>
      </c>
      <c r="G55" s="81">
        <f>SUM(G23:G54)</f>
        <v>127200</v>
      </c>
      <c r="I55" s="39">
        <f>G21+G55</f>
        <v>321656</v>
      </c>
      <c r="J55" s="40">
        <f>'Rev - 2018-2019'!F46</f>
        <v>321600</v>
      </c>
      <c r="K55" s="40">
        <f>J55-I55</f>
        <v>-56</v>
      </c>
    </row>
    <row r="56" spans="1:11" ht="12" customHeight="1" x14ac:dyDescent="0.25">
      <c r="A56" s="61"/>
      <c r="B56" s="62"/>
      <c r="C56" s="63"/>
      <c r="D56" s="60"/>
      <c r="E56" s="60"/>
      <c r="F56" s="60"/>
      <c r="G56" s="80"/>
      <c r="I56" s="97" t="s">
        <v>103</v>
      </c>
      <c r="J56" s="97" t="s">
        <v>104</v>
      </c>
    </row>
    <row r="57" spans="1:11" ht="12" customHeight="1" x14ac:dyDescent="0.25">
      <c r="A57" s="56">
        <v>502031</v>
      </c>
      <c r="B57" s="57" t="s">
        <v>105</v>
      </c>
      <c r="C57" s="59"/>
      <c r="D57" s="60"/>
      <c r="E57" s="60"/>
      <c r="F57" s="60"/>
      <c r="G57" s="80"/>
    </row>
    <row r="58" spans="1:11" ht="12" customHeight="1" x14ac:dyDescent="0.25">
      <c r="A58" s="56">
        <v>502039</v>
      </c>
      <c r="B58" s="57" t="s">
        <v>106</v>
      </c>
      <c r="C58" s="59"/>
      <c r="D58" s="60"/>
      <c r="E58" s="60"/>
      <c r="F58" s="60"/>
      <c r="G58" s="80"/>
    </row>
    <row r="59" spans="1:11" ht="12" customHeight="1" x14ac:dyDescent="0.25">
      <c r="A59" s="61">
        <v>502049</v>
      </c>
      <c r="B59" s="62" t="s">
        <v>107</v>
      </c>
      <c r="C59" s="63"/>
      <c r="D59" s="60"/>
      <c r="E59" s="60"/>
      <c r="F59" s="60"/>
      <c r="G59" s="80"/>
    </row>
    <row r="60" spans="1:11" ht="12" customHeight="1" x14ac:dyDescent="0.25">
      <c r="A60" s="61">
        <v>502080</v>
      </c>
      <c r="B60" s="62" t="s">
        <v>108</v>
      </c>
      <c r="C60" s="63"/>
      <c r="D60" s="60"/>
      <c r="E60" s="60"/>
      <c r="F60" s="60"/>
      <c r="G60" s="80"/>
    </row>
    <row r="61" spans="1:11" ht="12" customHeight="1" x14ac:dyDescent="0.25">
      <c r="A61" s="61">
        <v>502110</v>
      </c>
      <c r="B61" s="62" t="s">
        <v>109</v>
      </c>
      <c r="C61" s="63"/>
      <c r="D61" s="60"/>
      <c r="E61" s="60"/>
      <c r="F61" s="60"/>
      <c r="G61" s="80"/>
    </row>
    <row r="62" spans="1:11" ht="12" customHeight="1" x14ac:dyDescent="0.25">
      <c r="A62" s="61">
        <v>502120</v>
      </c>
      <c r="B62" s="62" t="s">
        <v>110</v>
      </c>
      <c r="C62" s="63"/>
      <c r="D62" s="60"/>
      <c r="E62" s="60"/>
      <c r="F62" s="60"/>
      <c r="G62" s="80"/>
    </row>
    <row r="63" spans="1:11" ht="12" customHeight="1" x14ac:dyDescent="0.25">
      <c r="A63" s="61">
        <v>502121</v>
      </c>
      <c r="B63" s="62" t="s">
        <v>111</v>
      </c>
      <c r="C63" s="63"/>
      <c r="D63" s="60"/>
      <c r="E63" s="60"/>
      <c r="F63" s="60"/>
      <c r="G63" s="80"/>
    </row>
    <row r="64" spans="1:11" s="38" customFormat="1" ht="12" customHeight="1" x14ac:dyDescent="0.25">
      <c r="A64" s="64"/>
      <c r="B64" s="65" t="s">
        <v>112</v>
      </c>
      <c r="C64" s="67">
        <v>0</v>
      </c>
      <c r="D64" s="66"/>
      <c r="E64" s="66"/>
      <c r="F64" s="66">
        <v>0</v>
      </c>
      <c r="G64" s="81">
        <f>SUM(G57:G63)</f>
        <v>0</v>
      </c>
    </row>
    <row r="65" spans="1:10" ht="12" customHeight="1" x14ac:dyDescent="0.25">
      <c r="A65" s="61"/>
      <c r="B65" s="62"/>
      <c r="C65" s="63"/>
      <c r="D65" s="60"/>
      <c r="E65" s="60"/>
      <c r="F65" s="60"/>
      <c r="G65" s="80"/>
    </row>
    <row r="66" spans="1:10" ht="12" customHeight="1" x14ac:dyDescent="0.25">
      <c r="A66" s="61">
        <v>503000</v>
      </c>
      <c r="B66" s="62" t="s">
        <v>113</v>
      </c>
      <c r="C66" s="63">
        <v>0</v>
      </c>
      <c r="D66" s="60"/>
      <c r="E66" s="60"/>
      <c r="F66" s="60"/>
      <c r="G66" s="80"/>
    </row>
    <row r="67" spans="1:10" ht="12" customHeight="1" x14ac:dyDescent="0.25">
      <c r="A67" s="61">
        <v>503020</v>
      </c>
      <c r="B67" s="62" t="s">
        <v>114</v>
      </c>
      <c r="C67" s="63">
        <v>75000</v>
      </c>
      <c r="D67" s="60"/>
      <c r="E67" s="60"/>
      <c r="F67" s="60"/>
      <c r="G67" s="80">
        <v>75000</v>
      </c>
      <c r="H67" s="44" t="s">
        <v>115</v>
      </c>
    </row>
    <row r="68" spans="1:10" ht="12" customHeight="1" x14ac:dyDescent="0.25">
      <c r="A68" s="61">
        <v>503015</v>
      </c>
      <c r="B68" s="62" t="s">
        <v>116</v>
      </c>
      <c r="C68" s="63">
        <v>0</v>
      </c>
      <c r="D68" s="60"/>
      <c r="E68" s="60"/>
      <c r="F68" s="60"/>
      <c r="G68" s="80"/>
    </row>
    <row r="69" spans="1:10" ht="12" customHeight="1" x14ac:dyDescent="0.25">
      <c r="A69" s="61">
        <v>503070</v>
      </c>
      <c r="B69" s="62" t="s">
        <v>117</v>
      </c>
      <c r="C69" s="63">
        <v>73800</v>
      </c>
      <c r="D69" s="60">
        <v>1118.1099999999999</v>
      </c>
      <c r="E69" s="60">
        <v>2000</v>
      </c>
      <c r="F69" s="60">
        <f>SUM(D69:E69)</f>
        <v>3118.1099999999997</v>
      </c>
      <c r="G69" s="80">
        <v>30000</v>
      </c>
      <c r="H69" s="44" t="s">
        <v>171</v>
      </c>
    </row>
    <row r="70" spans="1:10" ht="12" customHeight="1" x14ac:dyDescent="0.25">
      <c r="A70" s="61">
        <v>503071</v>
      </c>
      <c r="B70" s="62" t="s">
        <v>118</v>
      </c>
      <c r="C70" s="63"/>
      <c r="D70" s="60">
        <v>46919.51</v>
      </c>
      <c r="E70" s="60"/>
      <c r="F70" s="60">
        <f>SUM(D70:E70)</f>
        <v>46919.51</v>
      </c>
      <c r="G70" s="80">
        <v>85000</v>
      </c>
    </row>
    <row r="71" spans="1:10" s="38" customFormat="1" ht="12" customHeight="1" x14ac:dyDescent="0.25">
      <c r="A71" s="64"/>
      <c r="B71" s="65" t="s">
        <v>119</v>
      </c>
      <c r="C71" s="67">
        <f>SUM(C66:C70)</f>
        <v>148800</v>
      </c>
      <c r="D71" s="66"/>
      <c r="E71" s="66"/>
      <c r="F71" s="66">
        <f>SUM(F66:F70)</f>
        <v>50037.62</v>
      </c>
      <c r="G71" s="81">
        <f>SUM(G66:G70)</f>
        <v>190000</v>
      </c>
    </row>
    <row r="72" spans="1:10" ht="12" customHeight="1" x14ac:dyDescent="0.25">
      <c r="A72" s="61"/>
      <c r="B72" s="62"/>
      <c r="C72" s="63"/>
      <c r="D72" s="60"/>
      <c r="E72" s="60"/>
      <c r="F72" s="60"/>
      <c r="G72" s="80"/>
    </row>
    <row r="73" spans="1:10" s="38" customFormat="1" ht="12" customHeight="1" x14ac:dyDescent="0.25">
      <c r="A73" s="64" t="s">
        <v>120</v>
      </c>
      <c r="B73" s="65" t="s">
        <v>121</v>
      </c>
      <c r="C73" s="67">
        <v>15000</v>
      </c>
      <c r="D73" s="66"/>
      <c r="E73" s="66"/>
      <c r="F73" s="66"/>
      <c r="G73" s="81">
        <v>20000</v>
      </c>
    </row>
    <row r="74" spans="1:10" ht="12" customHeight="1" x14ac:dyDescent="0.25">
      <c r="A74" s="61"/>
      <c r="B74" s="62"/>
      <c r="C74" s="63"/>
      <c r="D74" s="60"/>
      <c r="E74" s="60"/>
      <c r="F74" s="60"/>
      <c r="G74" s="80"/>
    </row>
    <row r="75" spans="1:10" s="38" customFormat="1" ht="12" customHeight="1" x14ac:dyDescent="0.25">
      <c r="A75" s="64"/>
      <c r="B75" s="65" t="s">
        <v>122</v>
      </c>
      <c r="C75" s="67">
        <f>C21+C55+C64+C71+C73</f>
        <v>474974</v>
      </c>
      <c r="D75" s="66"/>
      <c r="E75" s="66"/>
      <c r="F75" s="66">
        <f>F21+F55+F64+F71+F73</f>
        <v>300877.5955</v>
      </c>
      <c r="G75" s="81">
        <f>G21+G55+G64+G71+G73</f>
        <v>531656</v>
      </c>
      <c r="I75" s="40"/>
      <c r="J75" s="40"/>
    </row>
    <row r="76" spans="1:10" ht="12" customHeight="1" x14ac:dyDescent="0.25">
      <c r="A76" s="61"/>
      <c r="B76" s="62"/>
      <c r="C76" s="63"/>
      <c r="D76" s="60"/>
      <c r="E76" s="60"/>
      <c r="F76" s="60"/>
      <c r="G76" s="80"/>
    </row>
    <row r="77" spans="1:10" ht="12" customHeight="1" x14ac:dyDescent="0.25">
      <c r="A77" s="61"/>
      <c r="B77" s="62" t="s">
        <v>123</v>
      </c>
      <c r="C77" s="63">
        <v>0</v>
      </c>
      <c r="D77" s="60"/>
      <c r="E77" s="60"/>
      <c r="F77" s="60"/>
      <c r="G77" s="80">
        <v>10000</v>
      </c>
    </row>
    <row r="78" spans="1:10" ht="12" customHeight="1" x14ac:dyDescent="0.25">
      <c r="A78" s="61"/>
      <c r="B78" s="62" t="s">
        <v>124</v>
      </c>
      <c r="C78" s="63">
        <v>49745</v>
      </c>
      <c r="D78" s="60"/>
      <c r="E78" s="60"/>
      <c r="F78" s="60"/>
      <c r="G78" s="80"/>
    </row>
    <row r="79" spans="1:10" ht="12" customHeight="1" x14ac:dyDescent="0.25">
      <c r="A79" s="61"/>
      <c r="B79" s="62" t="s">
        <v>125</v>
      </c>
      <c r="C79" s="63">
        <v>840</v>
      </c>
      <c r="D79" s="60"/>
      <c r="E79" s="60"/>
      <c r="F79" s="60"/>
      <c r="G79" s="80">
        <v>4000</v>
      </c>
    </row>
    <row r="80" spans="1:10" ht="12" customHeight="1" x14ac:dyDescent="0.25">
      <c r="A80" s="61"/>
      <c r="B80" s="62"/>
      <c r="C80" s="63"/>
      <c r="D80" s="60"/>
      <c r="E80" s="60"/>
      <c r="F80" s="60"/>
      <c r="G80" s="80"/>
    </row>
    <row r="81" spans="1:10" ht="12" customHeight="1" x14ac:dyDescent="0.25">
      <c r="A81" s="61"/>
      <c r="B81" s="65" t="s">
        <v>126</v>
      </c>
      <c r="C81" s="67">
        <f>SUM(C75:C80)</f>
        <v>525559</v>
      </c>
      <c r="D81" s="66"/>
      <c r="E81" s="60"/>
      <c r="F81" s="60"/>
      <c r="G81" s="81">
        <f>SUM(G75:G80)</f>
        <v>545656</v>
      </c>
      <c r="I81" s="55">
        <f>'Rev - 2018-2019'!F54</f>
        <v>546412.74450000003</v>
      </c>
      <c r="J81" s="55">
        <f>I81-G81</f>
        <v>756.7445000000298</v>
      </c>
    </row>
    <row r="84" spans="1:10" ht="12" customHeight="1" x14ac:dyDescent="0.25">
      <c r="A84" s="70" t="s">
        <v>127</v>
      </c>
      <c r="B84" s="71" t="s">
        <v>128</v>
      </c>
      <c r="C84" s="72"/>
    </row>
    <row r="85" spans="1:10" ht="12" customHeight="1" x14ac:dyDescent="0.25">
      <c r="A85" s="70" t="s">
        <v>129</v>
      </c>
      <c r="B85" s="71" t="s">
        <v>130</v>
      </c>
      <c r="C85" s="72"/>
    </row>
    <row r="86" spans="1:10" ht="12" customHeight="1" x14ac:dyDescent="0.25">
      <c r="A86" s="73"/>
      <c r="B86" s="71"/>
      <c r="C86" s="74"/>
    </row>
    <row r="87" spans="1:10" ht="12" customHeight="1" x14ac:dyDescent="0.25">
      <c r="B87" s="73" t="s">
        <v>131</v>
      </c>
      <c r="C87" s="74"/>
    </row>
    <row r="88" spans="1:10" ht="12" customHeight="1" x14ac:dyDescent="0.25">
      <c r="B88" s="73"/>
      <c r="C88" s="74"/>
    </row>
    <row r="89" spans="1:10" ht="12" customHeight="1" x14ac:dyDescent="0.25">
      <c r="A89" s="75"/>
      <c r="B89" s="75"/>
      <c r="C89" s="74"/>
    </row>
    <row r="90" spans="1:10" ht="12" customHeight="1" x14ac:dyDescent="0.25">
      <c r="A90" s="75"/>
      <c r="B90" s="76"/>
      <c r="C90" s="77"/>
      <c r="G90" s="44" t="s">
        <v>132</v>
      </c>
    </row>
    <row r="91" spans="1:10" ht="12" customHeight="1" x14ac:dyDescent="0.25">
      <c r="A91" s="75"/>
      <c r="B91" s="78" t="s">
        <v>133</v>
      </c>
      <c r="C91" s="74" t="s">
        <v>134</v>
      </c>
      <c r="G91" s="44" t="s">
        <v>135</v>
      </c>
    </row>
    <row r="92" spans="1:10" ht="12" customHeight="1" x14ac:dyDescent="0.25">
      <c r="A92" s="75"/>
      <c r="B92" s="78"/>
      <c r="C92" s="74"/>
    </row>
    <row r="93" spans="1:10" ht="12" customHeight="1" x14ac:dyDescent="0.25">
      <c r="A93" s="75"/>
      <c r="B93" s="76"/>
      <c r="C93" s="77"/>
      <c r="G93" s="44" t="s">
        <v>132</v>
      </c>
    </row>
    <row r="94" spans="1:10" ht="12" customHeight="1" x14ac:dyDescent="0.25">
      <c r="A94" s="75"/>
      <c r="B94" s="78" t="s">
        <v>133</v>
      </c>
      <c r="C94" s="74" t="s">
        <v>134</v>
      </c>
      <c r="G94" s="44" t="s">
        <v>135</v>
      </c>
    </row>
    <row r="95" spans="1:10" ht="12" customHeight="1" x14ac:dyDescent="0.25">
      <c r="A95" s="75"/>
      <c r="B95" s="75"/>
      <c r="C95" s="74"/>
    </row>
    <row r="96" spans="1:10" ht="12" customHeight="1" x14ac:dyDescent="0.25">
      <c r="A96" s="75"/>
      <c r="B96" s="76"/>
      <c r="C96" s="77"/>
      <c r="G96" s="44" t="s">
        <v>132</v>
      </c>
    </row>
    <row r="97" spans="1:7" ht="12" customHeight="1" x14ac:dyDescent="0.25">
      <c r="A97" s="75"/>
      <c r="B97" s="78" t="s">
        <v>133</v>
      </c>
      <c r="C97" s="74" t="s">
        <v>134</v>
      </c>
      <c r="G97" s="44" t="s">
        <v>135</v>
      </c>
    </row>
    <row r="98" spans="1:7" ht="12" customHeight="1" x14ac:dyDescent="0.25">
      <c r="A98" s="75"/>
      <c r="B98" s="72"/>
      <c r="C98" s="79"/>
    </row>
    <row r="99" spans="1:7" ht="12" customHeight="1" x14ac:dyDescent="0.25">
      <c r="A99" s="75"/>
      <c r="B99" s="76"/>
      <c r="C99" s="77"/>
      <c r="G99" s="44" t="s">
        <v>132</v>
      </c>
    </row>
    <row r="100" spans="1:7" ht="12" customHeight="1" x14ac:dyDescent="0.25">
      <c r="A100" s="75"/>
      <c r="B100" s="78" t="s">
        <v>133</v>
      </c>
      <c r="C100" s="74" t="s">
        <v>134</v>
      </c>
      <c r="G100" s="44" t="s">
        <v>135</v>
      </c>
    </row>
    <row r="101" spans="1:7" ht="12" customHeight="1" x14ac:dyDescent="0.25">
      <c r="A101" s="75"/>
      <c r="B101" s="72"/>
      <c r="C101" s="79"/>
    </row>
    <row r="102" spans="1:7" ht="12" customHeight="1" x14ac:dyDescent="0.25">
      <c r="A102" s="75"/>
      <c r="B102" s="76"/>
      <c r="C102" s="77"/>
      <c r="G102" s="44" t="s">
        <v>132</v>
      </c>
    </row>
    <row r="103" spans="1:7" ht="12" customHeight="1" x14ac:dyDescent="0.25">
      <c r="A103" s="75"/>
      <c r="B103" s="78" t="s">
        <v>133</v>
      </c>
      <c r="C103" s="74" t="s">
        <v>134</v>
      </c>
      <c r="G103" s="44" t="s">
        <v>135</v>
      </c>
    </row>
    <row r="104" spans="1:7" ht="12" customHeight="1" x14ac:dyDescent="0.25">
      <c r="A104" s="48"/>
    </row>
  </sheetData>
  <mergeCells count="1">
    <mergeCell ref="D6:F6"/>
  </mergeCells>
  <printOptions horizontalCentered="1"/>
  <pageMargins left="0.25" right="0.25" top="1" bottom="0.5" header="0.5" footer="0.3"/>
  <pageSetup firstPageNumber="2" fitToHeight="2" orientation="landscape" useFirstPageNumber="1" r:id="rId1"/>
  <headerFooter alignWithMargins="0"/>
  <rowBreaks count="2" manualBreakCount="2">
    <brk id="22" max="16383" man="1"/>
    <brk id="55" max="16383" man="1"/>
  </rowBreaks>
  <ignoredErrors>
    <ignoredError sqref="F20 F23:F24 F27:F32 F43 F46 F48:F49 F54 F52 F36:F37 F39:F40 F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7"/>
  <sheetViews>
    <sheetView topLeftCell="A22" zoomScale="160" zoomScaleNormal="160" workbookViewId="0">
      <selection activeCell="A38" sqref="A38"/>
    </sheetView>
  </sheetViews>
  <sheetFormatPr defaultRowHeight="12.75" x14ac:dyDescent="0.2"/>
  <cols>
    <col min="1" max="1" width="18.7109375" customWidth="1"/>
    <col min="2" max="2" width="12.5703125" style="1" customWidth="1"/>
    <col min="3" max="3" width="2.5703125" style="1" customWidth="1"/>
    <col min="4" max="4" width="12.5703125" style="1" customWidth="1"/>
    <col min="5" max="5" width="2.5703125" style="1" customWidth="1"/>
    <col min="6" max="6" width="12.5703125" style="1" customWidth="1"/>
    <col min="7" max="7" width="2.5703125" style="1" customWidth="1"/>
    <col min="8" max="8" width="12.5703125" style="1" customWidth="1"/>
    <col min="9" max="9" width="2.5703125" style="1" customWidth="1"/>
    <col min="10" max="10" width="12.5703125" style="1" customWidth="1"/>
    <col min="11" max="11" width="11.5703125" style="1" bestFit="1" customWidth="1"/>
    <col min="12" max="12" width="10.5703125" bestFit="1" customWidth="1"/>
    <col min="13" max="14" width="9.140625" style="7"/>
  </cols>
  <sheetData>
    <row r="2" spans="1:14" x14ac:dyDescent="0.2">
      <c r="A2" s="5" t="s">
        <v>136</v>
      </c>
    </row>
    <row r="3" spans="1:14" s="2" customFormat="1" x14ac:dyDescent="0.2">
      <c r="B3" s="86" t="s">
        <v>137</v>
      </c>
      <c r="C3" s="3"/>
      <c r="D3" s="86" t="s">
        <v>138</v>
      </c>
      <c r="E3" s="3"/>
      <c r="F3" s="86" t="s">
        <v>139</v>
      </c>
      <c r="G3" s="3"/>
      <c r="H3" s="86" t="s">
        <v>140</v>
      </c>
      <c r="I3" s="3"/>
      <c r="J3" s="86" t="s">
        <v>50</v>
      </c>
      <c r="K3" s="3"/>
      <c r="M3" s="88"/>
      <c r="N3" s="88"/>
    </row>
    <row r="4" spans="1:14" x14ac:dyDescent="0.2">
      <c r="A4" s="84" t="s">
        <v>141</v>
      </c>
      <c r="B4" s="1">
        <v>112.91</v>
      </c>
      <c r="D4" s="1">
        <v>0</v>
      </c>
      <c r="F4" s="1">
        <v>542</v>
      </c>
      <c r="H4" s="1">
        <v>23.8</v>
      </c>
      <c r="J4" s="1">
        <f>SUM(B4:F4)*H4</f>
        <v>15586.858</v>
      </c>
      <c r="L4" s="84" t="s">
        <v>142</v>
      </c>
      <c r="M4" s="89">
        <v>120</v>
      </c>
      <c r="N4" s="7">
        <f>H4*M4</f>
        <v>2856</v>
      </c>
    </row>
    <row r="5" spans="1:14" x14ac:dyDescent="0.2">
      <c r="A5" s="84" t="s">
        <v>143</v>
      </c>
      <c r="B5" s="1">
        <v>6.7</v>
      </c>
      <c r="D5" s="1">
        <v>0</v>
      </c>
      <c r="F5" s="1">
        <v>8</v>
      </c>
      <c r="H5" s="1">
        <v>23.8</v>
      </c>
      <c r="J5" s="1">
        <f>H5*SUM(B5:F5)</f>
        <v>349.86</v>
      </c>
    </row>
    <row r="6" spans="1:14" x14ac:dyDescent="0.2">
      <c r="A6" s="84" t="s">
        <v>144</v>
      </c>
      <c r="B6" s="1">
        <v>48.25</v>
      </c>
      <c r="D6" s="1">
        <v>55.5</v>
      </c>
      <c r="F6" s="1">
        <v>175</v>
      </c>
      <c r="H6" s="1">
        <v>40</v>
      </c>
      <c r="J6" s="4">
        <f>H6*SUM(B6:F6)</f>
        <v>11150</v>
      </c>
    </row>
    <row r="8" spans="1:14" x14ac:dyDescent="0.2">
      <c r="H8" s="86" t="s">
        <v>50</v>
      </c>
      <c r="J8" s="1">
        <f>SUM(J4:J6)</f>
        <v>27086.718000000001</v>
      </c>
    </row>
    <row r="9" spans="1:14" x14ac:dyDescent="0.2">
      <c r="H9" s="86" t="s">
        <v>145</v>
      </c>
      <c r="J9" s="4">
        <v>22172.06</v>
      </c>
    </row>
    <row r="10" spans="1:14" x14ac:dyDescent="0.2">
      <c r="H10" s="86" t="s">
        <v>5</v>
      </c>
      <c r="J10" s="6">
        <v>840</v>
      </c>
      <c r="L10" s="7">
        <f>F4*H4</f>
        <v>12899.6</v>
      </c>
      <c r="M10" s="89" t="s">
        <v>146</v>
      </c>
    </row>
    <row r="11" spans="1:14" x14ac:dyDescent="0.2">
      <c r="H11" s="86" t="s">
        <v>147</v>
      </c>
      <c r="J11" s="1">
        <f>J8-(J9+J10)</f>
        <v>4074.6579999999994</v>
      </c>
      <c r="L11" s="7">
        <f>D6*H6</f>
        <v>2220</v>
      </c>
      <c r="M11" s="89" t="s">
        <v>148</v>
      </c>
    </row>
    <row r="12" spans="1:14" x14ac:dyDescent="0.2">
      <c r="H12" s="86"/>
    </row>
    <row r="18" spans="1:10" x14ac:dyDescent="0.2">
      <c r="A18" s="5" t="s">
        <v>149</v>
      </c>
    </row>
    <row r="19" spans="1:10" x14ac:dyDescent="0.2">
      <c r="B19" s="86" t="s">
        <v>11</v>
      </c>
      <c r="D19" s="86" t="s">
        <v>150</v>
      </c>
    </row>
    <row r="20" spans="1:10" x14ac:dyDescent="0.2">
      <c r="A20" s="84" t="s">
        <v>151</v>
      </c>
      <c r="B20" s="1">
        <f>'Rev - 2018-2019'!F46</f>
        <v>321600</v>
      </c>
      <c r="D20" s="1">
        <f>B20/2</f>
        <v>160800</v>
      </c>
    </row>
    <row r="21" spans="1:10" x14ac:dyDescent="0.2">
      <c r="A21" s="84" t="s">
        <v>152</v>
      </c>
      <c r="D21" s="4">
        <v>149825</v>
      </c>
    </row>
    <row r="22" spans="1:10" x14ac:dyDescent="0.2">
      <c r="A22" s="84" t="s">
        <v>5</v>
      </c>
      <c r="D22" s="6"/>
    </row>
    <row r="23" spans="1:10" x14ac:dyDescent="0.2">
      <c r="B23" s="3" t="s">
        <v>153</v>
      </c>
      <c r="D23" s="1">
        <f>D20-(D21+D22)</f>
        <v>10975</v>
      </c>
    </row>
    <row r="28" spans="1:10" x14ac:dyDescent="0.2">
      <c r="A28" s="84" t="s">
        <v>154</v>
      </c>
      <c r="B28" s="1">
        <f>18*12</f>
        <v>216</v>
      </c>
      <c r="D28" s="96" t="s">
        <v>155</v>
      </c>
      <c r="F28" s="1">
        <v>18.5</v>
      </c>
      <c r="H28" s="1">
        <f t="shared" ref="H28:H33" si="0">B28*F28</f>
        <v>3996</v>
      </c>
    </row>
    <row r="29" spans="1:10" x14ac:dyDescent="0.2">
      <c r="A29" s="84" t="s">
        <v>156</v>
      </c>
      <c r="B29" s="1">
        <f>80*26.1*2</f>
        <v>4176</v>
      </c>
      <c r="D29" s="96" t="s">
        <v>155</v>
      </c>
      <c r="F29" s="1">
        <v>25</v>
      </c>
      <c r="H29" s="1">
        <f t="shared" si="0"/>
        <v>104400</v>
      </c>
    </row>
    <row r="30" spans="1:10" x14ac:dyDescent="0.2">
      <c r="A30" s="84" t="s">
        <v>157</v>
      </c>
      <c r="B30" s="1">
        <f>40*26.1</f>
        <v>1044</v>
      </c>
      <c r="D30" s="96" t="s">
        <v>155</v>
      </c>
      <c r="F30" s="1">
        <v>40</v>
      </c>
      <c r="H30" s="1">
        <f t="shared" si="0"/>
        <v>41760</v>
      </c>
      <c r="J30" s="1">
        <f>SUM(H28:H30)</f>
        <v>150156</v>
      </c>
    </row>
    <row r="31" spans="1:10" x14ac:dyDescent="0.2">
      <c r="A31" s="84" t="s">
        <v>158</v>
      </c>
      <c r="B31" s="1">
        <f>(112*2)+56</f>
        <v>280</v>
      </c>
      <c r="D31" s="96" t="s">
        <v>155</v>
      </c>
      <c r="F31" s="1">
        <v>20</v>
      </c>
      <c r="H31" s="1">
        <f t="shared" si="0"/>
        <v>5600</v>
      </c>
    </row>
    <row r="32" spans="1:10" x14ac:dyDescent="0.2">
      <c r="A32" s="84" t="s">
        <v>159</v>
      </c>
      <c r="B32" s="1">
        <f>(8*12*2)+(4*12)</f>
        <v>240</v>
      </c>
      <c r="D32" s="96" t="s">
        <v>155</v>
      </c>
      <c r="F32" s="1">
        <v>20</v>
      </c>
      <c r="H32" s="1">
        <f t="shared" si="0"/>
        <v>4800</v>
      </c>
      <c r="J32" s="1">
        <f>SUM(H31:H32)</f>
        <v>10400</v>
      </c>
    </row>
    <row r="33" spans="1:11" x14ac:dyDescent="0.2">
      <c r="A33" s="84" t="s">
        <v>160</v>
      </c>
      <c r="B33" s="1">
        <f>175*4</f>
        <v>700</v>
      </c>
      <c r="D33" s="96" t="s">
        <v>161</v>
      </c>
      <c r="F33" s="1">
        <v>12</v>
      </c>
      <c r="H33" s="1">
        <f t="shared" si="0"/>
        <v>8400</v>
      </c>
      <c r="J33" s="1">
        <f>H33</f>
        <v>8400</v>
      </c>
      <c r="K33" s="1">
        <f>SUM(J32:J33)</f>
        <v>18800</v>
      </c>
    </row>
    <row r="37" spans="1:11" x14ac:dyDescent="0.2">
      <c r="H37" s="1">
        <f>SUM(H29:H33)</f>
        <v>164960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26"/>
  <sheetViews>
    <sheetView workbookViewId="0">
      <selection activeCell="I26" sqref="I26"/>
    </sheetView>
  </sheetViews>
  <sheetFormatPr defaultRowHeight="12.75" x14ac:dyDescent="0.2"/>
  <cols>
    <col min="2" max="2" width="1.7109375" customWidth="1"/>
    <col min="3" max="3" width="13.7109375" customWidth="1"/>
    <col min="4" max="4" width="13.7109375" style="7" customWidth="1"/>
    <col min="5" max="5" width="11.7109375" style="7" customWidth="1"/>
  </cols>
  <sheetData>
    <row r="4" spans="1:7" x14ac:dyDescent="0.2">
      <c r="A4" s="9">
        <v>43228</v>
      </c>
      <c r="C4" t="s">
        <v>162</v>
      </c>
      <c r="E4" s="7">
        <v>22172.06</v>
      </c>
    </row>
    <row r="5" spans="1:7" x14ac:dyDescent="0.2">
      <c r="A5" s="9"/>
    </row>
    <row r="6" spans="1:7" x14ac:dyDescent="0.2">
      <c r="C6" t="s">
        <v>163</v>
      </c>
      <c r="E6" s="7">
        <v>79700.539999999994</v>
      </c>
      <c r="F6" s="98"/>
      <c r="G6" s="84"/>
    </row>
    <row r="8" spans="1:7" x14ac:dyDescent="0.2">
      <c r="A8" s="85"/>
      <c r="C8" t="s">
        <v>164</v>
      </c>
      <c r="E8" s="7">
        <v>149825</v>
      </c>
    </row>
    <row r="10" spans="1:7" x14ac:dyDescent="0.2">
      <c r="C10" t="s">
        <v>165</v>
      </c>
      <c r="E10" s="7">
        <v>157323.96</v>
      </c>
    </row>
    <row r="17" spans="3:5" x14ac:dyDescent="0.2">
      <c r="C17" s="84" t="s">
        <v>166</v>
      </c>
      <c r="E17" s="7">
        <f>'Rev - 2018-2019'!C46</f>
        <v>312150</v>
      </c>
    </row>
    <row r="18" spans="3:5" x14ac:dyDescent="0.2">
      <c r="C18" s="84" t="s">
        <v>167</v>
      </c>
      <c r="E18" s="8">
        <f>'Rev - 2018-2019'!D46</f>
        <v>357366.33999999997</v>
      </c>
    </row>
    <row r="19" spans="3:5" x14ac:dyDescent="0.2">
      <c r="E19" s="7">
        <f>E18-E17</f>
        <v>45216.339999999967</v>
      </c>
    </row>
    <row r="21" spans="3:5" x14ac:dyDescent="0.2">
      <c r="C21" s="84" t="s">
        <v>168</v>
      </c>
      <c r="E21" s="7">
        <f>'Approp - 2018-2019'!C75</f>
        <v>474974</v>
      </c>
    </row>
    <row r="22" spans="3:5" x14ac:dyDescent="0.2">
      <c r="C22" s="84" t="s">
        <v>169</v>
      </c>
      <c r="E22" s="8">
        <f>'Approp - 2018-2019'!F75</f>
        <v>300877.5955</v>
      </c>
    </row>
    <row r="23" spans="3:5" x14ac:dyDescent="0.2">
      <c r="E23" s="7">
        <f>E21-E22</f>
        <v>174096.4045</v>
      </c>
    </row>
    <row r="26" spans="3:5" x14ac:dyDescent="0.2">
      <c r="C26" s="84" t="s">
        <v>42</v>
      </c>
      <c r="E26" s="7">
        <f>E19+E23</f>
        <v>219312.74449999997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Rev - 2018-2019</vt:lpstr>
      <vt:lpstr>Approp - 2018-2019</vt:lpstr>
      <vt:lpstr>Leave &amp; Gen Reserve</vt:lpstr>
      <vt:lpstr>FBA </vt:lpstr>
      <vt:lpstr>'Approp - 2018-2019'!Print_Area</vt:lpstr>
      <vt:lpstr>'Rev - 2018-2019'!Print_Area</vt:lpstr>
      <vt:lpstr>'Approp - 2018-2019'!Print_Titles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DOlander</dc:creator>
  <cp:keywords/>
  <dc:description/>
  <cp:lastModifiedBy>Fire Department</cp:lastModifiedBy>
  <cp:revision/>
  <cp:lastPrinted>2018-05-26T19:51:44Z</cp:lastPrinted>
  <dcterms:created xsi:type="dcterms:W3CDTF">2002-04-17T20:19:14Z</dcterms:created>
  <dcterms:modified xsi:type="dcterms:W3CDTF">2018-06-16T19:15:15Z</dcterms:modified>
  <cp:category/>
  <cp:contentStatus/>
</cp:coreProperties>
</file>